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tabRatio="661" activeTab="1"/>
  </bookViews>
  <sheets>
    <sheet name="стр.1_4" sheetId="1" r:id="rId1"/>
    <sheet name="стр.5_6" sheetId="2" r:id="rId2"/>
    <sheet name="1. Доходы от оказания услуг суб" sheetId="3" r:id="rId3"/>
    <sheet name="2. Доходы от платных услуг" sheetId="4" r:id="rId4"/>
    <sheet name="8. Доходы от субсидий на иные ц" sheetId="5" r:id="rId5"/>
    <sheet name="1.1. (211)" sheetId="6" r:id="rId6"/>
    <sheet name="1.2. (266)" sheetId="7" r:id="rId7"/>
    <sheet name="1.1.1. (212, 214)" sheetId="8" r:id="rId8"/>
    <sheet name="1.2.2. (212)" sheetId="9" r:id="rId9"/>
    <sheet name="1.3. (212, 22604)" sheetId="10" r:id="rId10"/>
    <sheet name="1.4. (213)" sheetId="11" r:id="rId11"/>
    <sheet name="2. (290)" sheetId="12" r:id="rId12"/>
    <sheet name="3.1. (221)" sheetId="13" r:id="rId13"/>
    <sheet name="3.2. (222)" sheetId="14" r:id="rId14"/>
    <sheet name="3.3. (223)" sheetId="15" r:id="rId15"/>
    <sheet name="3.4. (224)" sheetId="16" r:id="rId16"/>
    <sheet name="3.5. (225)" sheetId="17" r:id="rId17"/>
    <sheet name="3.6. (226,228)" sheetId="18" r:id="rId18"/>
    <sheet name="3.7. (310)" sheetId="19" r:id="rId19"/>
    <sheet name="3.8. (340)" sheetId="20" r:id="rId20"/>
  </sheets>
  <externalReferences>
    <externalReference r:id="rId23"/>
  </externalReference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2">'1. Доходы от оказания услуг суб'!$A$1:$E$19</definedName>
    <definedName name="_xlnm.Print_Area" localSheetId="5">'1.1. (211)'!$A$1:$L$58</definedName>
    <definedName name="_xlnm.Print_Area" localSheetId="7">'1.1.1. (212, 214)'!$A$1:$F$17</definedName>
    <definedName name="_xlnm.Print_Area" localSheetId="6">'1.2. (266)'!$A$1:$G$13</definedName>
    <definedName name="_xlnm.Print_Area" localSheetId="9">'1.3. (212, 22604)'!$A$1:$G$27</definedName>
    <definedName name="_xlnm.Print_Area" localSheetId="10">'1.4. (213)'!$A$1:$D$67</definedName>
    <definedName name="_xlnm.Print_Area" localSheetId="11">'2. (290)'!$A$1:$H$46</definedName>
    <definedName name="_xlnm.Print_Area" localSheetId="12">'3.1. (221)'!$A$1:$I$24</definedName>
    <definedName name="_xlnm.Print_Area" localSheetId="13">'3.2. (222)'!$A$1:$H$10</definedName>
    <definedName name="_xlnm.Print_Area" localSheetId="14">'3.3. (223)'!$A$1:$I$23</definedName>
    <definedName name="_xlnm.Print_Area" localSheetId="16">'3.5. (225)'!$A$1:$H$67</definedName>
    <definedName name="_xlnm.Print_Area" localSheetId="17">'3.6. (226,228)'!$A$1:$G$65</definedName>
    <definedName name="_xlnm.Print_Area" localSheetId="18">'3.7. (310)'!$A$1:$H$50</definedName>
    <definedName name="_xlnm.Print_Area" localSheetId="19">'3.8. (340)'!$A$1:$I$82</definedName>
    <definedName name="_xlnm.Print_Area" localSheetId="4">'8. Доходы от субсидий на иные ц'!$A$1:$E$31</definedName>
    <definedName name="_xlnm.Print_Area" localSheetId="0">'стр.1_4'!$A$1:$FE$111</definedName>
    <definedName name="_xlnm.Print_Area" localSheetId="1">'стр.5_6'!$A$1:$FE$42</definedName>
  </definedNames>
  <calcPr fullCalcOnLoad="1"/>
</workbook>
</file>

<file path=xl/comments2.xml><?xml version="1.0" encoding="utf-8"?>
<comments xmlns="http://schemas.openxmlformats.org/spreadsheetml/2006/main">
  <authors>
    <author>Otd2pc15</author>
  </authors>
  <commentList>
    <comment ref="DF11" authorId="0">
      <text>
        <r>
          <rPr>
            <b/>
            <sz val="9"/>
            <rFont val="Tahoma"/>
            <family val="2"/>
          </rPr>
          <t>Otd2pc15:</t>
        </r>
        <r>
          <rPr>
            <sz val="9"/>
            <rFont val="Tahoma"/>
            <family val="2"/>
          </rPr>
          <t xml:space="preserve">
вычитаем остатки 2020, которые пойдут на закупки 2021</t>
        </r>
      </text>
    </comment>
  </commentList>
</comments>
</file>

<file path=xl/comments6.xml><?xml version="1.0" encoding="utf-8"?>
<comments xmlns="http://schemas.openxmlformats.org/spreadsheetml/2006/main">
  <authors>
    <author>Автор</author>
  </authors>
  <commentList>
    <comment ref="D22" authorId="0">
      <text>
        <r>
          <rPr>
            <b/>
            <sz val="9"/>
            <rFont val="Tahoma"/>
            <family val="2"/>
          </rPr>
          <t>Автор:</t>
        </r>
        <r>
          <rPr>
            <sz val="9"/>
            <rFont val="Tahoma"/>
            <family val="2"/>
          </rPr>
          <t xml:space="preserve">
+завхоз
</t>
        </r>
      </text>
    </comment>
    <comment ref="C25" authorId="0">
      <text>
        <r>
          <rPr>
            <b/>
            <sz val="9"/>
            <rFont val="Tahoma"/>
            <family val="2"/>
          </rPr>
          <t>Автор:</t>
        </r>
        <r>
          <rPr>
            <sz val="9"/>
            <rFont val="Tahoma"/>
            <family val="2"/>
          </rPr>
          <t xml:space="preserve">
лаб+док
</t>
        </r>
      </text>
    </comment>
    <comment ref="C32" authorId="0">
      <text>
        <r>
          <rPr>
            <b/>
            <sz val="9"/>
            <rFont val="Tahoma"/>
            <family val="2"/>
          </rPr>
          <t>Автор:</t>
        </r>
        <r>
          <rPr>
            <sz val="9"/>
            <rFont val="Tahoma"/>
            <family val="2"/>
          </rPr>
          <t xml:space="preserve">
диетс</t>
        </r>
      </text>
    </comment>
    <comment ref="C39" authorId="0">
      <text>
        <r>
          <rPr>
            <b/>
            <sz val="9"/>
            <rFont val="Tahoma"/>
            <family val="2"/>
          </rPr>
          <t>Автор:</t>
        </r>
        <r>
          <rPr>
            <sz val="9"/>
            <rFont val="Tahoma"/>
            <family val="2"/>
          </rPr>
          <t xml:space="preserve">
+бух-каль+диетс</t>
        </r>
      </text>
    </comment>
  </commentList>
</comments>
</file>

<file path=xl/sharedStrings.xml><?xml version="1.0" encoding="utf-8"?>
<sst xmlns="http://schemas.openxmlformats.org/spreadsheetml/2006/main" count="1617" uniqueCount="785">
  <si>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</si>
  <si>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</si>
  <si>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</si>
  <si>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</si>
  <si>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</si>
  <si>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</si>
  <si>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</si>
  <si>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</si>
  <si>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</si>
  <si>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</si>
  <si>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</si>
  <si>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</si>
  <si>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</si>
  <si>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</si>
  <si>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</si>
  <si>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</si>
  <si>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</si>
  <si>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</si>
  <si>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</si>
  <si>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</si>
  <si>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</si>
  <si>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</si>
  <si>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</si>
  <si>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</si>
  <si>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</si>
  <si>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</si>
  <si>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</si>
  <si>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</si>
  <si>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</si>
  <si>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</si>
  <si>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</si>
  <si>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</si>
  <si>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</si>
  <si>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</si>
  <si>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</si>
  <si>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</si>
  <si>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</si>
  <si>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</si>
  <si>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</si>
  <si>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</si>
  <si>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</si>
  <si>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</si>
  <si>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</si>
  <si>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</si>
  <si>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</si>
  <si>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</si>
  <si>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</si>
  <si>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</si>
  <si>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</si>
  <si>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</si>
  <si>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</si>
  <si>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</si>
  <si>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</si>
  <si>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</si>
  <si>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</si>
  <si>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</si>
  <si>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</si>
  <si>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</si>
  <si>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</si>
  <si>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</si>
  <si>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</si>
  <si>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</si>
  <si>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</si>
  <si>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</si>
  <si>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</si>
  <si>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</si>
  <si>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</si>
  <si>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</si>
  <si>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</si>
  <si>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</si>
  <si>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</si>
  <si>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</si>
  <si>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</si>
  <si>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</si>
  <si>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</si>
  <si>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</si>
  <si>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</si>
  <si>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</si>
  <si>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</si>
  <si>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</si>
  <si>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</si>
  <si>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</si>
  <si>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</si>
  <si>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</si>
  <si>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</si>
  <si>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</si>
  <si>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</si>
  <si>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</si>
  <si>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</si>
  <si>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</si>
  <si>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</si>
  <si>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</si>
  <si>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</si>
  <si>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</si>
  <si>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</si>
  <si>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</si>
  <si>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</si>
  <si>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</si>
  <si>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</si>
  <si>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</si>
  <si>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</si>
  <si>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</si>
  <si>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</si>
  <si>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</si>
  <si>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</si>
  <si>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</si>
  <si>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</si>
  <si>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</si>
  <si>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</si>
  <si>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</si>
  <si>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340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</si>
  <si>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</si>
  <si>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</si>
  <si>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</si>
  <si>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</si>
  <si>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</si>
  <si>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</si>
  <si>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</si>
  <si>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</si>
  <si>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</si>
  <si>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</si>
  <si>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</si>
  <si>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</si>
  <si>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</si>
  <si>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</si>
  <si>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</si>
  <si>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</si>
  <si>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</si>
  <si>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</si>
  <si>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</si>
  <si>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</si>
  <si>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</si>
  <si>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</si>
  <si>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</si>
  <si>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</si>
  <si>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</si>
  <si>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</si>
  <si>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</si>
  <si>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</si>
  <si>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</si>
  <si>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</si>
  <si>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</si>
  <si>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</si>
  <si>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</si>
  <si>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</si>
  <si>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</si>
  <si>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</si>
  <si>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</si>
  <si>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</si>
  <si>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</si>
  <si>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</si>
  <si>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</si>
  <si>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</si>
  <si>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</si>
  <si>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</si>
  <si>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</si>
  <si>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</si>
  <si>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</si>
  <si>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</si>
  <si>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</si>
  <si>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</si>
  <si>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</si>
  <si>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</si>
  <si>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</si>
  <si>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</si>
  <si>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</si>
  <si>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</si>
  <si>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</si>
  <si>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</si>
  <si>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</si>
  <si>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</si>
  <si>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</si>
  <si>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</si>
  <si>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</si>
  <si>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</si>
  <si>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</si>
  <si>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</si>
  <si>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</si>
  <si>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</si>
  <si>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</si>
  <si>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</si>
  <si>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</si>
  <si>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</si>
  <si>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</si>
  <si>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</si>
  <si>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</si>
  <si>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</si>
  <si>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</si>
  <si>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</si>
  <si>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</si>
  <si>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</si>
  <si>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</si>
  <si>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</si>
  <si>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</si>
  <si>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</si>
  <si>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</si>
  <si>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</si>
  <si>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</si>
  <si>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</si>
  <si>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</si>
  <si>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</si>
  <si>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</si>
  <si>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</si>
  <si>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</si>
  <si>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</si>
  <si>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</si>
  <si>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</si>
  <si>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</si>
  <si>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</si>
  <si>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</si>
  <si>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</si>
  <si>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</si>
  <si>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</si>
  <si>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</si>
  <si>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</si>
  <si>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</si>
  <si>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</si>
  <si>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</si>
  <si>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</si>
  <si>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</si>
  <si>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</si>
  <si>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</si>
  <si>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</si>
  <si>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</si>
  <si>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</si>
  <si>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</si>
  <si>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</si>
  <si>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</si>
  <si>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</si>
  <si>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</si>
  <si>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</si>
  <si>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</si>
  <si>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</si>
  <si>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</si>
  <si>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</si>
  <si>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</si>
  <si>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</si>
  <si>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</si>
  <si>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</si>
  <si>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</si>
  <si>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</si>
  <si>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</si>
  <si>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</si>
  <si>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</si>
  <si>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</si>
  <si>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</si>
  <si>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</si>
  <si>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</si>
  <si>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</si>
  <si>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</si>
  <si>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</si>
  <si>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</si>
  <si>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</si>
  <si>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</si>
  <si>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Приложение № 1</t>
  </si>
  <si>
    <t>к Порядку составления и утверждения плана финансово-хозяйственной деятельности муниципальных  учреждений, утвержденному постановлением администрации муниципального образования Кандалакшский район от ____________________________№_____</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</si>
  <si>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</si>
  <si>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</si>
  <si>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</si>
  <si>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(рекомендуемый образец)</t>
  </si>
  <si>
    <t>доходы от операционной аренды</t>
  </si>
  <si>
    <t>121</t>
  </si>
  <si>
    <t>доходы от оказания услуг на платной основе и от иной приносящей доход деятельности</t>
  </si>
  <si>
    <t>родительская плата</t>
  </si>
  <si>
    <t>доходы от штрафных санкций за нарушение законодательства РФ о контрактной сиситеме  в сфере закупок товаров, работ, услуг и нарушений условий контрактов (договоров)</t>
  </si>
  <si>
    <t>в том числе</t>
  </si>
  <si>
    <t>субсидии на иные цели</t>
  </si>
  <si>
    <t>поступления в форме грантов, пожертвований, иных безвозмездных перечислений от физических и юридических лиц</t>
  </si>
  <si>
    <t>141</t>
  </si>
  <si>
    <t>151</t>
  </si>
  <si>
    <t>1910</t>
  </si>
  <si>
    <t>211</t>
  </si>
  <si>
    <t>212</t>
  </si>
  <si>
    <t>213</t>
  </si>
  <si>
    <t>2121</t>
  </si>
  <si>
    <t>214</t>
  </si>
  <si>
    <t>200</t>
  </si>
  <si>
    <t>266</t>
  </si>
  <si>
    <t>226</t>
  </si>
  <si>
    <t>222</t>
  </si>
  <si>
    <t>иные выплаты персоналу учреждений, за исключением фонда оплаты труда</t>
  </si>
  <si>
    <t>2122</t>
  </si>
  <si>
    <t>2123</t>
  </si>
  <si>
    <t>2124</t>
  </si>
  <si>
    <t>2125</t>
  </si>
  <si>
    <t>социальные пособия и компенсации персоналу в денежной форме</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</si>
  <si>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</si>
  <si>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</si>
  <si>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</si>
  <si>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</si>
  <si>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</si>
  <si>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2641</t>
  </si>
  <si>
    <t>2642</t>
  </si>
  <si>
    <t>2643</t>
  </si>
  <si>
    <t>2644</t>
  </si>
  <si>
    <t>2646</t>
  </si>
  <si>
    <t>2647</t>
  </si>
  <si>
    <t>2648</t>
  </si>
  <si>
    <t>прочие работы, услуги</t>
  </si>
  <si>
    <t>страхование</t>
  </si>
  <si>
    <t>227</t>
  </si>
  <si>
    <t>225</t>
  </si>
  <si>
    <t>224</t>
  </si>
  <si>
    <t>223</t>
  </si>
  <si>
    <t>221</t>
  </si>
  <si>
    <t>услуги, работы для целей капитальных вложений</t>
  </si>
  <si>
    <t>228</t>
  </si>
  <si>
    <t xml:space="preserve">увелчение стоимости основных средств </t>
  </si>
  <si>
    <t>увелчение стоимости материальных запасов</t>
  </si>
  <si>
    <t>310</t>
  </si>
  <si>
    <t>162</t>
  </si>
  <si>
    <t>155</t>
  </si>
  <si>
    <t>иные доходы</t>
  </si>
  <si>
    <t>189</t>
  </si>
  <si>
    <t>262</t>
  </si>
  <si>
    <t>291</t>
  </si>
  <si>
    <t>292</t>
  </si>
  <si>
    <t>296</t>
  </si>
  <si>
    <t xml:space="preserve">иные выплаты, за исключением фонда оплаты труда учреждений, лицам, привлекаемым согласно законодательству для выполнения отдельных полномочий </t>
  </si>
  <si>
    <t>113</t>
  </si>
  <si>
    <t>2126</t>
  </si>
  <si>
    <t>22</t>
  </si>
  <si>
    <t>Директор</t>
  </si>
  <si>
    <t>Управление образования Администрации муниципального оразования Кандалакшский район</t>
  </si>
  <si>
    <t>002</t>
  </si>
  <si>
    <t>510201001</t>
  </si>
  <si>
    <t>Экономист</t>
  </si>
  <si>
    <t>Доп.коды</t>
  </si>
  <si>
    <t>Муниц.задание</t>
  </si>
  <si>
    <t>Вид расхода</t>
  </si>
  <si>
    <t>71100-20</t>
  </si>
  <si>
    <t>70790-20</t>
  </si>
  <si>
    <t>ВНЕБЮДЖЕТ</t>
  </si>
  <si>
    <t>род плата</t>
  </si>
  <si>
    <t>ДОЛ</t>
  </si>
  <si>
    <t>Платные</t>
  </si>
  <si>
    <t>Род.плата</t>
  </si>
  <si>
    <t>Дол</t>
  </si>
  <si>
    <t>МУНИЦИПАЛЬНОЕ ЗАДАНИЕ</t>
  </si>
  <si>
    <t>ЦЕЛЕВЫЕ СУБСИДИИ</t>
  </si>
  <si>
    <t>ИТОГО</t>
  </si>
  <si>
    <t>Остаток на 01.01.20</t>
  </si>
  <si>
    <t>Целевые</t>
  </si>
  <si>
    <t>ПРОВЕРКА</t>
  </si>
  <si>
    <t>244 (4)</t>
  </si>
  <si>
    <t>244 (5)</t>
  </si>
  <si>
    <t>244 (2)</t>
  </si>
  <si>
    <t>8 (81533) 7-19-39</t>
  </si>
  <si>
    <t>20-50970-00000-00000</t>
  </si>
  <si>
    <t>МБОУ СОШ №1</t>
  </si>
  <si>
    <t xml:space="preserve"> Муниципальное бюджетное общеобразовательное учреждение "Средняя общеобразовательная школа № 1", г.Кандалакша Мурманской области</t>
  </si>
  <si>
    <t>школа первоклассника</t>
  </si>
  <si>
    <t>Смородина С.В.</t>
  </si>
  <si>
    <t>5102002856</t>
  </si>
  <si>
    <t>с остатком</t>
  </si>
  <si>
    <t>остаток</t>
  </si>
  <si>
    <t>Емельянцева Ю.Н.</t>
  </si>
  <si>
    <t>23</t>
  </si>
  <si>
    <t>71100-21</t>
  </si>
  <si>
    <t>75320-21</t>
  </si>
  <si>
    <t>0702 0750282250 612</t>
  </si>
  <si>
    <t>ОСТАТОК НА 01.01.21</t>
  </si>
  <si>
    <t>0702 0720171100 611</t>
  </si>
  <si>
    <t>0702 0720175310 611</t>
  </si>
  <si>
    <t>0702 0720182020 611</t>
  </si>
  <si>
    <t>0702 07201S1100 611</t>
  </si>
  <si>
    <t>0702 07201Р1100 611</t>
  </si>
  <si>
    <t>0702 0720271040 611</t>
  </si>
  <si>
    <t>0702 0720153030 611</t>
  </si>
  <si>
    <t>0702 0720173030 611</t>
  </si>
  <si>
    <t>0702 0720271250 611</t>
  </si>
  <si>
    <t>0702 07202L3040 611</t>
  </si>
  <si>
    <t>0702 0720275320 611</t>
  </si>
  <si>
    <t>0702 07202S1250 611</t>
  </si>
  <si>
    <t>0702 07202S1040 611</t>
  </si>
  <si>
    <t>0702 0740513060 612</t>
  </si>
  <si>
    <t>21-53030-00000-00000</t>
  </si>
  <si>
    <t>73030-21</t>
  </si>
  <si>
    <t>71250-21</t>
  </si>
  <si>
    <t>21-53040-00000-00000</t>
  </si>
  <si>
    <t>71040-21</t>
  </si>
  <si>
    <t>0707 0730682140  612</t>
  </si>
  <si>
    <t>бюджет</t>
  </si>
  <si>
    <t>вб</t>
  </si>
  <si>
    <t>питание (71040)</t>
  </si>
  <si>
    <t>питание (3040)</t>
  </si>
  <si>
    <t>1.3.1</t>
  </si>
  <si>
    <t>26310</t>
  </si>
  <si>
    <t>из них 10.1:</t>
  </si>
  <si>
    <t>26310.1</t>
  </si>
  <si>
    <t>1.3.2</t>
  </si>
  <si>
    <t>26320</t>
  </si>
  <si>
    <t>Приложение №1 к приказу Управления образования</t>
  </si>
  <si>
    <t>от 13.03.2020 №145</t>
  </si>
  <si>
    <t>1. Расчеты (обоснования) поступлений по доходам от оказания услуг</t>
  </si>
  <si>
    <t xml:space="preserve">               в рамках муниципального задания</t>
  </si>
  <si>
    <t>№ п/п</t>
  </si>
  <si>
    <t xml:space="preserve">Наименование услуги </t>
  </si>
  <si>
    <t xml:space="preserve">Объем услуг </t>
  </si>
  <si>
    <t>Стоимость единицы услуги, руб.</t>
  </si>
  <si>
    <t>Общая сумма поступлений, руб.</t>
  </si>
  <si>
    <t>1.</t>
  </si>
  <si>
    <t>Реализация основных общеобразовательных программ начального общего образования</t>
  </si>
  <si>
    <t>2.</t>
  </si>
  <si>
    <t>Реализация основных общеобразовательных программ основного общего образования</t>
  </si>
  <si>
    <t>3.</t>
  </si>
  <si>
    <t>Реализация основных общеобразовательных программ основного  общего  образования (профильное обучение)</t>
  </si>
  <si>
    <t>4.</t>
  </si>
  <si>
    <t>Реализация основных общеобразовательных программ начального общего образования (адаптированная образовательная программа)</t>
  </si>
  <si>
    <t>5.</t>
  </si>
  <si>
    <t>Реализация основных общеобразовательных программ основного общего образования (адаптированная образовательная программа)</t>
  </si>
  <si>
    <t>6.</t>
  </si>
  <si>
    <t>Предоставление питания</t>
  </si>
  <si>
    <t>7.</t>
  </si>
  <si>
    <t>Уплата налогов</t>
  </si>
  <si>
    <t>Итого:</t>
  </si>
  <si>
    <t>x</t>
  </si>
  <si>
    <t>2. Расчеты (обоснования) поступлений от оказания услуг</t>
  </si>
  <si>
    <t>(выполнения работ) на платной основе и от иной</t>
  </si>
  <si>
    <t xml:space="preserve">         приносящей доход деятельности</t>
  </si>
  <si>
    <t>Наименование услуги (работы)</t>
  </si>
  <si>
    <t>Количество договоров</t>
  </si>
  <si>
    <t>Стоимость услуги (работы), руб.</t>
  </si>
  <si>
    <t>Родительская плата</t>
  </si>
  <si>
    <t xml:space="preserve">                8. Расчеты (обоснования) поступлений по доходам</t>
  </si>
  <si>
    <t>в виде субсидий на иные цели</t>
  </si>
  <si>
    <t>Субсидия бюджетным общеобразовательным организациям на компенсацию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</si>
  <si>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Субсидия бюджетным общеобразовательным организациям на обеспечение антитеррористической и противокриминальной безопасности организаций образования</t>
  </si>
  <si>
    <t>Субсидия бюджетным образовательным организациям на создание временных рабочих мест и других форм занятости для несовершеннолетних граждан в возрасте от 14 до 18 лет</t>
  </si>
  <si>
    <t>27.7.1</t>
  </si>
  <si>
    <t>Субсидия бюджетным образовательным организациям на организацию отдыха детей Мурманской области в муниципальных образовательных организациях (за счет средств субсидии из областного бюджета)</t>
  </si>
  <si>
    <t>25.7.1</t>
  </si>
  <si>
    <t>Субсидия бюджетным образовательным организациям на организацию отдыха детей Мурманской области в муниципальных образовательных организациях (за счет средств местного юджета)</t>
  </si>
  <si>
    <t>28.7.1</t>
  </si>
  <si>
    <t>Субсидия бюджетным образовательным организациям на мероприятия на организацию отдыха детей в возрасте от 6 до 18 лет в оздоровительных организациях</t>
  </si>
  <si>
    <t>26.7.1</t>
  </si>
  <si>
    <t>Приложение №2 к приказу Управления образования</t>
  </si>
  <si>
    <t>Расчеты (обоснования) к плану финансово-хозяйственной деятельности муниципального учреждения</t>
  </si>
  <si>
    <t>1. Расчеты (обоснования) выплат персоналу (строка 210)</t>
  </si>
  <si>
    <t>Код видов расходов___111___________</t>
  </si>
  <si>
    <r>
      <t>Источник финансового обеспечения_____</t>
    </r>
    <r>
      <rPr>
        <b/>
        <u val="single"/>
        <sz val="11"/>
        <color indexed="8"/>
        <rFont val="Times New Roman"/>
        <family val="1"/>
      </rPr>
      <t>бюджет</t>
    </r>
    <r>
      <rPr>
        <b/>
        <sz val="11"/>
        <color indexed="8"/>
        <rFont val="Times New Roman"/>
        <family val="1"/>
      </rPr>
      <t xml:space="preserve">________________ </t>
    </r>
  </si>
  <si>
    <t>1.1. Расчеты (обоснования) расходов на оплату труда</t>
  </si>
  <si>
    <t>Группа должностей</t>
  </si>
  <si>
    <t>Установленная численность, шт.единиц</t>
  </si>
  <si>
    <t>Среднесписочн. численность (чел.)</t>
  </si>
  <si>
    <t>Среднемемячный размер оплаты труда на одного работника руб.</t>
  </si>
  <si>
    <t>Ежемесячная надбавка к должностному окладу, %</t>
  </si>
  <si>
    <t>Районный коэффициент, пол. надбавка</t>
  </si>
  <si>
    <t>Фонд оплаты труда в год, руб. (гр. 4 x гр. 5 x (100 + гр. 9 / 100) x  (1+гр.10) x 12)</t>
  </si>
  <si>
    <t>Средняя заработная плата в год (гр.11/гр.4/12)</t>
  </si>
  <si>
    <t>Всего, в том числе</t>
  </si>
  <si>
    <t>по должностному окладу</t>
  </si>
  <si>
    <t>по выплатам компенсационного характера</t>
  </si>
  <si>
    <t>по выплатам стимулирующего характера</t>
  </si>
  <si>
    <t>Классное руководство (ФБ)</t>
  </si>
  <si>
    <t>Педагогические работники</t>
  </si>
  <si>
    <t>Итого</t>
  </si>
  <si>
    <t>Классное руководство (ОБ)</t>
  </si>
  <si>
    <t>Областной бюджет</t>
  </si>
  <si>
    <t>АУП</t>
  </si>
  <si>
    <t>педработники-совместители</t>
  </si>
  <si>
    <t>Учебно-вспомогат. персонал</t>
  </si>
  <si>
    <t>МОП</t>
  </si>
  <si>
    <t>Местный бюджет</t>
  </si>
  <si>
    <t xml:space="preserve">Расходы за счет поступлений от платных услуг </t>
  </si>
  <si>
    <t>Всего</t>
  </si>
  <si>
    <t>Трудовая бригада</t>
  </si>
  <si>
    <t>Остаток на 01.01.21</t>
  </si>
  <si>
    <t>Федеральный бюджет</t>
  </si>
  <si>
    <t>1.2. Расчет (обоснование) выплат персоналу при направлении в служебные командировки</t>
  </si>
  <si>
    <t>Код видов расходов__111______</t>
  </si>
  <si>
    <t>№                                              п/п</t>
  </si>
  <si>
    <t>Наименование расходов</t>
  </si>
  <si>
    <t>Доп. код</t>
  </si>
  <si>
    <t>Средний размер выплаты на одного работника в день, руб.</t>
  </si>
  <si>
    <t>Количество работников, чел.</t>
  </si>
  <si>
    <t>Количество дней</t>
  </si>
  <si>
    <t>Сумма, руб. (гр.4 х гр.5 х гр.6)</t>
  </si>
  <si>
    <t xml:space="preserve">выплата пособия работающему сотруднику
за первые три дня нетрудоспособности (за счет средств работодателя) </t>
  </si>
  <si>
    <t xml:space="preserve">1.2.1. Расчет (обоснование) выплат персоналу </t>
  </si>
  <si>
    <t>Код видов расходов____112____________</t>
  </si>
  <si>
    <t>Доп.код</t>
  </si>
  <si>
    <t>компенсация за прохождение медкомиссии (освидетельствования) при поступлении на работу</t>
  </si>
  <si>
    <t>Субсидия на иные цели</t>
  </si>
  <si>
    <t>возмещение стоимости проезда</t>
  </si>
  <si>
    <t>1.2.2. Расчеты (обоснования) выплат персоналу по уходу за ребенком</t>
  </si>
  <si>
    <t>Код видов расходов__112__________</t>
  </si>
  <si>
    <t>Численность работников, получающих пособие, чел.</t>
  </si>
  <si>
    <t>Количество выплат в год на одного работника</t>
  </si>
  <si>
    <t>Размер выплаты (пособия) в месяц, руб.</t>
  </si>
  <si>
    <t>Сумма, руб. (гр.3 х гр.4 х гр.5)</t>
  </si>
  <si>
    <t>Целевая статья</t>
  </si>
  <si>
    <t>Выплаты по уходу за ребенком до 3-х лет</t>
  </si>
  <si>
    <t>1.3. Расчет (обоснование) выплат персоналу при направлении в служебные командировки</t>
  </si>
  <si>
    <t>Код видов расходов__112______</t>
  </si>
  <si>
    <t>Выплаты персоналу при направлении в служебные командировки в пределах территории Российской Федерации</t>
  </si>
  <si>
    <t>1.1.</t>
  </si>
  <si>
    <t>в том числе: компенсация дополнительных расходов, связанных с проживанием вне места постоянного жительства (суточных)</t>
  </si>
  <si>
    <t>1.2.</t>
  </si>
  <si>
    <t>компенсация расходов по проезду в служебные командировки</t>
  </si>
  <si>
    <t>1.3.</t>
  </si>
  <si>
    <t>компенсация расходов по найму жилого помещения</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</si>
  <si>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</si>
  <si>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Код видов расходов___119____(ст.213)___</t>
  </si>
  <si>
    <t>№</t>
  </si>
  <si>
    <t>Наименование государственного внебюджетного фонда</t>
  </si>
  <si>
    <t>Размер базы для начисления страховых взносов, руб.</t>
  </si>
  <si>
    <t>Сумма взноса, руб.</t>
  </si>
  <si>
    <t>Федеральный  бюджет</t>
  </si>
  <si>
    <t>Страховые взносы в Пенсионный фонд Российской Федерации (всего), в том числе:</t>
  </si>
  <si>
    <t>по ставке 22%</t>
  </si>
  <si>
    <t>по ставке 10%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</si>
  <si>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</si>
  <si>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 в том числе:</t>
  </si>
  <si>
    <t>на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</si>
  <si>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t>
  </si>
  <si>
    <t>на обязательное социальное страхование от несчастных случаев на производстве и профессиональных заболеваний по ставке 0,2%</t>
  </si>
  <si>
    <t xml:space="preserve">на обязательное социальное страхование от несчастных случаев на производстве и профессиональных заболеваний по ставке 0,_% </t>
  </si>
  <si>
    <t>Страховые взносы в Федеральный фонд обязательного медицинского страхования, всего (по ставке 5,1%)</t>
  </si>
  <si>
    <t>Областной  бюджет</t>
  </si>
  <si>
    <t>2. Расчет (обоснование) расходов на уплату налогов, сборов и иных платежей</t>
  </si>
  <si>
    <t>Код видов расходов____851________</t>
  </si>
  <si>
    <t>N</t>
  </si>
  <si>
    <t>Налоговая база, руб.</t>
  </si>
  <si>
    <t>Ставка налога, %</t>
  </si>
  <si>
    <t>Сумма исчисленного налога, подлежащего уплате, руб. (графа 3 x графа 4 / 100)</t>
  </si>
  <si>
    <t>Налог на имущество (всего), в том числе :</t>
  </si>
  <si>
    <t>переданное в аренду</t>
  </si>
  <si>
    <t>Кадастровая стоимость земельного участка</t>
  </si>
  <si>
    <t>Сумма, руб. (графа 3 x графа 4 / 100)</t>
  </si>
  <si>
    <t>Земельный налог (всего), в том числе по участкам:</t>
  </si>
  <si>
    <t>Код видов расходов____852________</t>
  </si>
  <si>
    <t xml:space="preserve">Источник финансового обеспечения___________________________________ </t>
  </si>
  <si>
    <t>Расчет (обоснование) расходов на уплату прочих налогов и сборов</t>
  </si>
  <si>
    <t>Всего, руб. (графа 3 x графа 4 / 100)</t>
  </si>
  <si>
    <t>Транспортный налог, в том числе по транспортным средствам:</t>
  </si>
  <si>
    <t>Код видов расходов____853__________</t>
  </si>
  <si>
    <t>Расчет (обоснование) расходов на уплату иных платежей</t>
  </si>
  <si>
    <t>Размер одной выплаты</t>
  </si>
  <si>
    <t>Количество выплат в год</t>
  </si>
  <si>
    <t>Общая сумма выплат  (гр.3*гр.4)</t>
  </si>
  <si>
    <t>Уплата штрафов пеней, административных платежей и сборов, и др. (расшифровать)</t>
  </si>
  <si>
    <t>3. Расчет (обоснование) расходов на закупку товаров, работ, услуг</t>
  </si>
  <si>
    <t>Код видов расходов _____244____________</t>
  </si>
  <si>
    <t xml:space="preserve">Источник финансового обеспечения_____бюджет________________ </t>
  </si>
  <si>
    <t>3.1. Расчет (обоснование) расходов на оплату услуг связи</t>
  </si>
  <si>
    <t>Количество номеров</t>
  </si>
  <si>
    <t>Количество платежей           в год</t>
  </si>
  <si>
    <t>Стоимость за единицу, руб.</t>
  </si>
  <si>
    <t>Абонентская плата за номер</t>
  </si>
  <si>
    <t xml:space="preserve">Повременная оплата междугородных, международных и местных телефонных соединений </t>
  </si>
  <si>
    <t>Услуги телефонно-телеграфной, факсимильной, пейджинговой связи, радиосвязи</t>
  </si>
  <si>
    <t>Услуги интернет-провайдеров</t>
  </si>
  <si>
    <t>Услуги электронной почты (электронный адрес)</t>
  </si>
  <si>
    <t>Оплата сотовой связи по тарифам</t>
  </si>
  <si>
    <t xml:space="preserve">Пересылка почтовой корреспонденции </t>
  </si>
  <si>
    <t>3.2. Расчет (обоснование) расходов на оплату транспортных услуг</t>
  </si>
  <si>
    <t>№                   п/п</t>
  </si>
  <si>
    <t>Количество услуг поревозок</t>
  </si>
  <si>
    <t>Цена услуги перевозки, руб.</t>
  </si>
  <si>
    <t>Сумма, руб. (гр.3 х гр.4)</t>
  </si>
  <si>
    <t>оказание услуг перевозки</t>
  </si>
  <si>
    <t>3.3. Расчет (обоснование) расходов на оплату коммунальных услуг</t>
  </si>
  <si>
    <t>№                 п/п</t>
  </si>
  <si>
    <t>Доп. Код</t>
  </si>
  <si>
    <t>Размер потребления ресуросв</t>
  </si>
  <si>
    <t>Тариф             (с учетом НДС),                             руб.</t>
  </si>
  <si>
    <t>Индексация, %</t>
  </si>
  <si>
    <t>Сумма.  руб.                              (гр.3 х гр.4* гр.5 )</t>
  </si>
  <si>
    <t>Электроэнергия</t>
  </si>
  <si>
    <t>Тепловая энергия</t>
  </si>
  <si>
    <t>Водоснабжение</t>
  </si>
  <si>
    <t>22331</t>
  </si>
  <si>
    <t>Водоотведение</t>
  </si>
  <si>
    <t>Вывоз твёрдых бытовых отходов</t>
  </si>
  <si>
    <t>22399</t>
  </si>
  <si>
    <t>Контракт энергоэффективность</t>
  </si>
  <si>
    <t xml:space="preserve">      Расходы за счет поступлений от платных услуг </t>
  </si>
  <si>
    <t>Вывоз твердых бытовых отходов</t>
  </si>
  <si>
    <t>3.4. Расчет (обоснование) расходов на оплату ареды имущества</t>
  </si>
  <si>
    <t xml:space="preserve">Количество </t>
  </si>
  <si>
    <t>Ставка арендной платы</t>
  </si>
  <si>
    <t>Стоимость  с учетом НДС, руб.</t>
  </si>
  <si>
    <t>Аренда недвижимого имущества</t>
  </si>
  <si>
    <t>в том числе по объектам</t>
  </si>
  <si>
    <t>3.5. Расчет (обоснование) расходов на оплату работ, услуг по содержанию имущества</t>
  </si>
  <si>
    <t>№               п/п</t>
  </si>
  <si>
    <t>Объект</t>
  </si>
  <si>
    <t>Количество работ (услуг)</t>
  </si>
  <si>
    <t>Стоимость работ (услуг) руб.</t>
  </si>
  <si>
    <t>Целевая статья (областной  бюджет)</t>
  </si>
  <si>
    <t>Другие работы, услуги по содержанию имущества</t>
  </si>
  <si>
    <t>Заправка картриджей</t>
  </si>
  <si>
    <t>ВСЕГО</t>
  </si>
  <si>
    <t>Целевая статья (местный бюджет)</t>
  </si>
  <si>
    <t>Содержание объектов недвижимого имущества в чистоте</t>
  </si>
  <si>
    <t>уборка, вывоз снега, мусора</t>
  </si>
  <si>
    <t>дезинфекция, дезинсекция, дератизация</t>
  </si>
  <si>
    <t>санитарно-гигиеническое обслуживание</t>
  </si>
  <si>
    <t>Ремонт (текущий и капитальный) и реставрацию нефинансовых активов</t>
  </si>
  <si>
    <r>
      <t xml:space="preserve">устранение неисправностей (восстановление работоспособности) отдельных объектов нефинансовых активов, а также объектов и систем </t>
    </r>
    <r>
      <rPr>
        <b/>
        <sz val="11"/>
        <color indexed="8"/>
        <rFont val="Times New Roman"/>
        <family val="1"/>
      </rPr>
      <t>(охранная, пожарная сигнализация, система вентиляции и тому под</t>
    </r>
    <r>
      <rPr>
        <sz val="11"/>
        <color indexed="8"/>
        <rFont val="Times New Roman"/>
        <family val="1"/>
      </rPr>
      <t>обное)</t>
    </r>
  </si>
  <si>
    <t>поддержание технико-экономических и эксплуатационных показателей объектов нефинансовых активов на изначально предусмотренном уровне</t>
  </si>
  <si>
    <t>Итого текущий (капитальный ремонт)</t>
  </si>
  <si>
    <t>Противопожарные мероприятия</t>
  </si>
  <si>
    <t>огнезащитная обработка</t>
  </si>
  <si>
    <t>зарядка огнетушителей</t>
  </si>
  <si>
    <t>измерение сопротивления изоляции электропроводки, испытание устройств защитного заземления</t>
  </si>
  <si>
    <t>проведение испытаний пожарных кранов</t>
  </si>
  <si>
    <t>Тех.обслуживание АТП</t>
  </si>
  <si>
    <t>Тех.обслуживание АПС</t>
  </si>
  <si>
    <t>Тех.обслуживание видеонаблюдения</t>
  </si>
  <si>
    <t>Поверка тепловычислителя, расходомера</t>
  </si>
  <si>
    <t>поверка медицинского и торгового оборудования</t>
  </si>
  <si>
    <t>Поверка тонометров, динимометров</t>
  </si>
  <si>
    <t xml:space="preserve">Выполнение программы производственного контроля </t>
  </si>
  <si>
    <t>другое</t>
  </si>
  <si>
    <t>заправку картриджей;</t>
  </si>
  <si>
    <t>Субсидии на иные цели</t>
  </si>
  <si>
    <t>Замена напольного покрытия в классах</t>
  </si>
  <si>
    <t>Замена светильников</t>
  </si>
  <si>
    <t>Установка входной двери в пищеблок</t>
  </si>
  <si>
    <t>установка двери</t>
  </si>
  <si>
    <t>6.6. Расчет (обоснование) расходов на оплату прочих, работ, услуг</t>
  </si>
  <si>
    <t>Стоимость услуги,  руб.</t>
  </si>
  <si>
    <t>Целевая статья (областной бюджет)</t>
  </si>
  <si>
    <t>Медицинские услуги</t>
  </si>
  <si>
    <t>Медосмотр сотрудников</t>
  </si>
  <si>
    <t xml:space="preserve">Итого </t>
  </si>
  <si>
    <t>Услуги в области информационных технологий</t>
  </si>
  <si>
    <t>Лицензия на пользование базы данных электронной системы "Образование"</t>
  </si>
  <si>
    <t>Другие (расшифровать)</t>
  </si>
  <si>
    <t>Другие расходы по прочим работам, услугам</t>
  </si>
  <si>
    <t>Курсы повышения квалификации</t>
  </si>
  <si>
    <t>Подписка периодической печати</t>
  </si>
  <si>
    <t>Компенсация расходов на проезд, проживание, питание учащимся при их направлении на различного рода мероприятия ( соревнования, конкурсы, олимпиады)</t>
  </si>
  <si>
    <t>Услуги по охране</t>
  </si>
  <si>
    <t>Вневедомственная охрана</t>
  </si>
  <si>
    <t>Программный продукт (разработка меню)</t>
  </si>
  <si>
    <t>Обслуживание 1С Предприятие (школьное питание)</t>
  </si>
  <si>
    <t>Информационно-технологическое сопровождение 1С Предприятие</t>
  </si>
  <si>
    <t>Гигиеническая аттестация декретированного контингента, деятельность которого связана с воспитанием и обучением детей 15чел*420,00</t>
  </si>
  <si>
    <t>Сбор и обезвреживание ртутьсодержащих ламп</t>
  </si>
  <si>
    <t>Мониторинг АПС</t>
  </si>
  <si>
    <t>Медосмотр в ДОЛ</t>
  </si>
  <si>
    <t>3.7. Расчет (обоснование) расходов на приобретение основных средств</t>
  </si>
  <si>
    <t>Количество</t>
  </si>
  <si>
    <t>Средняя стоимость, руб.</t>
  </si>
  <si>
    <t>Сумма, руб. (графа 3 x графа 4)</t>
  </si>
  <si>
    <t>Приобретение основных средств, в том числе по группам объектов:</t>
  </si>
  <si>
    <t>Комплектование книжных фондов библиотек</t>
  </si>
  <si>
    <t>Учебники</t>
  </si>
  <si>
    <t>Компьютерная техника, оргтехника</t>
  </si>
  <si>
    <t>МФУ</t>
  </si>
  <si>
    <t>Мультимедия</t>
  </si>
  <si>
    <t>Компьютер</t>
  </si>
  <si>
    <t>Бытовая техника, мебель</t>
  </si>
  <si>
    <t>1.4.</t>
  </si>
  <si>
    <t>Другие расходы на увеличение стоимости основных средств</t>
  </si>
  <si>
    <t>Оборудование, пособия  для учебных целей</t>
  </si>
  <si>
    <t>Информационная табличка</t>
  </si>
  <si>
    <t>2.1.</t>
  </si>
  <si>
    <t>2.2.</t>
  </si>
  <si>
    <t>2.3.</t>
  </si>
  <si>
    <t>3.1.</t>
  </si>
  <si>
    <t>3.2.</t>
  </si>
  <si>
    <t>3.7. Расчет (обоснование) расходов на приобретение материальных запасов</t>
  </si>
  <si>
    <t>Единица измерения</t>
  </si>
  <si>
    <t>Цена за единицу, руб.</t>
  </si>
  <si>
    <t>Сумма, руб. (графа 5 x графа 6)</t>
  </si>
  <si>
    <t>Приобретение материалов, в том числе по группам материалов:</t>
  </si>
  <si>
    <t>Медикаменты</t>
  </si>
  <si>
    <t>шт.</t>
  </si>
  <si>
    <t>Картриджы</t>
  </si>
  <si>
    <t>Материалы для учебных мастерских</t>
  </si>
  <si>
    <t>Моющие средства для уборки учебных классов</t>
  </si>
  <si>
    <t>1.5.</t>
  </si>
  <si>
    <t>Канцелярские принадлежности</t>
  </si>
  <si>
    <t>1.6.</t>
  </si>
  <si>
    <t>Сувенирная продукция</t>
  </si>
  <si>
    <t>1.7.</t>
  </si>
  <si>
    <t>Бланки строгой отчетности</t>
  </si>
  <si>
    <t>1.8.</t>
  </si>
  <si>
    <t>Вода бутилированная питьевая</t>
  </si>
  <si>
    <t>Строительные материалы</t>
  </si>
  <si>
    <t>2.4.</t>
  </si>
  <si>
    <t>Мягкий инвентарь</t>
  </si>
  <si>
    <t>компл.</t>
  </si>
  <si>
    <t>2.5.</t>
  </si>
  <si>
    <t>Моющие средства, хозяйственные материалы, канцелярские товары</t>
  </si>
  <si>
    <t>2.6.</t>
  </si>
  <si>
    <t xml:space="preserve">Обеспечение бесплатным питанием отдельных категорий обучающихся     (целевая статья)                    </t>
  </si>
  <si>
    <t>Продукты питания</t>
  </si>
  <si>
    <t>д/дн</t>
  </si>
  <si>
    <t>Выплата денежной компенсации взамен предоставления бесплатного питания обучающися</t>
  </si>
  <si>
    <t>Обеспечение бесплатным  молоком обучающихся 1-4 классов (целевая статья)</t>
  </si>
  <si>
    <t>4.1.</t>
  </si>
  <si>
    <t>4.2.</t>
  </si>
  <si>
    <t>Обеспечение бесплатным  питанием обучающихся 1-4 классов (целевая статья)</t>
  </si>
  <si>
    <t>5.1.</t>
  </si>
  <si>
    <t>5.2.</t>
  </si>
  <si>
    <t>6.1.</t>
  </si>
  <si>
    <t>20-53040-00000-00000</t>
  </si>
  <si>
    <t>7.1.</t>
  </si>
  <si>
    <t>7.2.</t>
  </si>
  <si>
    <t>Канцелярские принадлежности (ДОЛ)</t>
  </si>
  <si>
    <t>8.1.</t>
  </si>
  <si>
    <t>Приобретение стройматериалов</t>
  </si>
  <si>
    <t>хоз.расходы</t>
  </si>
  <si>
    <t>0707 0730671070  612</t>
  </si>
  <si>
    <t>0707 0730682130 612</t>
  </si>
  <si>
    <t>0707 07306S1070 612</t>
  </si>
  <si>
    <t>0702 0750182405 612</t>
  </si>
  <si>
    <t>Предшкольная подготовка "Школа первоклассника"</t>
  </si>
  <si>
    <t>0702 0750682420 612</t>
  </si>
  <si>
    <t>Грант</t>
  </si>
  <si>
    <t>0702 0750282402 612</t>
  </si>
  <si>
    <t>0702 0750782430 612</t>
  </si>
  <si>
    <t>Субсидия бюджетным образовательным организациям на мероприятия на оснащение материально-технической базы образовательных организаций</t>
  </si>
  <si>
    <t>Субсидия бюджетным образовательным организациям на реализацию мероприятий по преобразованию школьных пространств "ArcticSchools"</t>
  </si>
  <si>
    <t>Субсидия бюджетным образовательным организациям на мероприятия на обеспечение выполнения требований надзорных органов и технической безопасености организаций образования</t>
  </si>
  <si>
    <t>Пени</t>
  </si>
  <si>
    <t>Ремонт фасада</t>
  </si>
  <si>
    <t>Ремонт внутреннего (учебного) школьного пространства</t>
  </si>
  <si>
    <t>мебель в рамках проекта "Arctic shool"</t>
  </si>
  <si>
    <t>прочее</t>
  </si>
  <si>
    <t xml:space="preserve"> Расходы, связанные с профилактикой и устранением последствий распространения новой коронавирусной инфекции, а также предотвращением влияния ухудшения экономической ситуации на развитие отраслей экономики</t>
  </si>
  <si>
    <t>24</t>
  </si>
  <si>
    <t>0702 0720271040 612</t>
  </si>
  <si>
    <t>0702 0720271250 612</t>
  </si>
  <si>
    <t>0702 0720275320 612</t>
  </si>
  <si>
    <t>0702 07202L3040 612</t>
  </si>
  <si>
    <t>0702 07202S1040 612</t>
  </si>
  <si>
    <t>0702 07202S1250 612</t>
  </si>
  <si>
    <t>все ли разнесено</t>
  </si>
  <si>
    <t>Остаток на 01.01.22</t>
  </si>
  <si>
    <t>БА на 2022 год</t>
  </si>
  <si>
    <t>Остаток на 01.01.2022</t>
  </si>
  <si>
    <t>Ремонтные работы</t>
  </si>
  <si>
    <t>0702 0730582110 612</t>
  </si>
  <si>
    <t>Субсидия бюджетным образовательным организациям на реализацию мероприятий по организацию и проведение городских и районных мероприятий интеллектуальной, творческой, спортивной и профилактической направленности</t>
  </si>
  <si>
    <t>Субсидия бюджетным образовательным организациям на создание условий для обеспечения функционирования муниципальной системы образования</t>
  </si>
  <si>
    <t>0702 075182405 612</t>
  </si>
  <si>
    <t>Субсидия бюджетным общеобразовательным организациям на обеспечение бесплатным цельным молоком либо питьевым молоком обучающихся 1-4 классов общеобразовательных учреждени, муниципальных образовательных учреждений для детей дошкольного и младшего школьного возраста</t>
  </si>
  <si>
    <t>Субсидия бюджетным общеобразовательным организациям на обеспечение бесплатным цельным молоком либо питьевым молоком обучающихся 1-4 классов общеобразовательных учреждени, муниципальных образовательных учреждений для детей дошкольного и младшего школьного возраста (за счет средств местного бюджета)</t>
  </si>
  <si>
    <t>Субсидия бюджетным общеобразовательным организациям на организацию бесплатного горячего питания обучающихся, получающих начальное общее образование в муниципальных образоовательных организациях (за счет средств областного бюджета)</t>
  </si>
  <si>
    <t>Субсидия бюджетным общеобразовательным организациям на организацию бесплатного горячего питания обучающихся, получающих начальное общее образование в муниципальных образоовательных организациях (за счет средств местного бюджета)</t>
  </si>
  <si>
    <t xml:space="preserve">Субсидия бюджетным общеобразовательным организациям на организацию бесплатного горячего питания обучающихся, получающих начальное общее образование в государственных и муниципальных образоовательных организациях </t>
  </si>
  <si>
    <t>Субсидия бюджетным общеобразовательным организациям на обеспечение бесплатного питания отдельных категорий обучающихся</t>
  </si>
  <si>
    <t>Ремонт холодильника</t>
  </si>
  <si>
    <t>Родительская плата (ДОЛ)</t>
  </si>
  <si>
    <t>ООО Страйк</t>
  </si>
  <si>
    <t>спортивное оборудование</t>
  </si>
  <si>
    <t>3.3.</t>
  </si>
  <si>
    <t>Сортивный инвентарь</t>
  </si>
  <si>
    <t>Сортивная экипировка</t>
  </si>
  <si>
    <t>0702 0730677190 612</t>
  </si>
  <si>
    <t>ВОПРЫ</t>
  </si>
  <si>
    <t>Ремонт отмостков здания Первомайская, 67</t>
  </si>
  <si>
    <t>Приобретение расходных материалов для 3Д принтера</t>
  </si>
  <si>
    <t>проверка</t>
  </si>
  <si>
    <t>Приобретение тэнов для электрической плиты</t>
  </si>
  <si>
    <t>Субсидия бюджетным общеобразовательным организациям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</si>
  <si>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0702 0740513070 612</t>
  </si>
  <si>
    <t>Субсидия бюджетным общеобразовательным организациям на компенсацию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финансируемых из местного бюджета</t>
  </si>
  <si>
    <t>0707 0730677190 612</t>
  </si>
  <si>
    <t>0702 0731182900 612</t>
  </si>
  <si>
    <t xml:space="preserve">   Субсидия бюджетным общеобразовательным организациям на проведение мероприятий, направленных на поддержку и реализацию проектов в сфере образования, повышение престижа педагогических профессий, поддержку одаренных детей и талантливой молодежи (в рамках Соглашения с "РУСАЛ Кандалакша" и благотворительной организацией Фонд "Центр социальных программ")</t>
  </si>
  <si>
    <t>Изготовление табличек</t>
  </si>
  <si>
    <t>3.4.</t>
  </si>
  <si>
    <t>0707 073067733U 612</t>
  </si>
  <si>
    <t>Субсидия бюджетным образовательным организациям на организацию проведения временных общественно полезных работ для несовершеннолетних граждан в возрасте от 14 до 18 лет</t>
  </si>
  <si>
    <t>на договора 2022</t>
  </si>
  <si>
    <t>0702 0720177080 611</t>
  </si>
  <si>
    <t>спорт клубы</t>
  </si>
  <si>
    <t>Оборудование для пищеблока, баннер, снегоуборочная техника, водонагреватель, электрополотенце, новогодние украшения</t>
  </si>
  <si>
    <t>0702 0720577080 612</t>
  </si>
  <si>
    <t>0702 072EB5179F 612</t>
  </si>
  <si>
    <t>Установка системы видоенаблюдения</t>
  </si>
  <si>
    <t>декабря</t>
  </si>
  <si>
    <t>29</t>
  </si>
  <si>
    <t>29.12.22</t>
  </si>
  <si>
    <t>25</t>
  </si>
  <si>
    <t>БА на 2023 год</t>
  </si>
  <si>
    <t>Остаток на 01.01.23</t>
  </si>
  <si>
    <t xml:space="preserve">из остатков 2022 должно быть размещено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</si>
</sst>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0.00\ "/>
    <numFmt numFmtId="177" formatCode="_-* #,##0.000\ _₽_-;\-* #,##0.000\ _₽_-;_-* &quot;-&quot;??\ _₽_-;_-@_-"/>
    <numFmt numFmtId="178" formatCode="0.0"/>
    <numFmt numFmtId="179" formatCode="#,##0.0"/>
    <numFmt numFmtId="180" formatCode="#,##0.000"/>
    <numFmt numFmtId="181" formatCode="[$-FC19]d\ mmmm\ yyyy\ &quot;г.&quot;"/>
    <numFmt numFmtId="182" formatCode="0.000"/>
    <numFmt numFmtId="183" formatCode="0.0000"/>
  </numFmts>
  <fonts count="10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b/>
      <sz val="11"/>
      <name val="Times New Roman"/>
      <family val="1"/>
    </font>
    <font>
      <b/>
      <sz val="9"/>
      <name val="Tahoma"/>
      <family val="2"/>
    </font>
    <font>
      <sz val="9"/>
      <name val="Tahoma"/>
      <family val="2"/>
    </font>
    <font>
      <sz val="12"/>
      <name val="Times New Roman"/>
      <family val="1"/>
    </font>
    <font>
      <b/>
      <u val="single"/>
      <sz val="11"/>
      <color indexed="8"/>
      <name val="Times New Roman"/>
      <family val="1"/>
    </font>
    <font>
      <b/>
      <sz val="11"/>
      <color indexed="8"/>
      <name val="Times New Roman"/>
      <family val="1"/>
    </font>
    <font>
      <b/>
      <sz val="10"/>
      <name val="Arial Cyr"/>
      <family val="0"/>
    </font>
    <font>
      <sz val="11"/>
      <name val="Times New Roman"/>
      <family val="1"/>
    </font>
    <font>
      <sz val="11"/>
      <color indexed="8"/>
      <name val="Times New Roman"/>
      <family val="1"/>
    </font>
    <font>
      <sz val="24"/>
      <name val="Arial CYR"/>
      <family val="0"/>
    </font>
    <font>
      <b/>
      <sz val="24"/>
      <name val="Arial CYR"/>
      <family val="0"/>
    </font>
    <font>
      <b/>
      <sz val="14"/>
      <name val="Arial Cyr"/>
      <family val="0"/>
    </font>
    <font>
      <b/>
      <sz val="12"/>
      <name val="Arial Cyr"/>
      <family val="0"/>
    </font>
    <font>
      <sz val="16"/>
      <name val="Arial Cyr"/>
      <family val="0"/>
    </font>
    <font>
      <sz val="14"/>
      <name val="Arial Cyr"/>
      <family val="0"/>
    </font>
    <font>
      <sz val="12"/>
      <name val="Arial Cyr"/>
      <family val="0"/>
    </font>
    <font>
      <sz val="9"/>
      <name val="Times New Roman"/>
      <family val="1"/>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8"/>
      <color indexed="10"/>
      <name val="Times New Roman"/>
      <family val="1"/>
    </font>
    <font>
      <sz val="6"/>
      <color indexed="10"/>
      <name val="Times New Roman"/>
      <family val="1"/>
    </font>
    <font>
      <b/>
      <sz val="9"/>
      <color indexed="10"/>
      <name val="Times New Roman"/>
      <family val="1"/>
    </font>
    <font>
      <b/>
      <sz val="8"/>
      <color indexed="10"/>
      <name val="Times New Roman"/>
      <family val="1"/>
    </font>
    <font>
      <b/>
      <sz val="12"/>
      <color indexed="8"/>
      <name val="Times New Roman"/>
      <family val="1"/>
    </font>
    <font>
      <sz val="12"/>
      <color indexed="8"/>
      <name val="Times New Roman"/>
      <family val="1"/>
    </font>
    <font>
      <sz val="11"/>
      <color indexed="10"/>
      <name val="Times New Roman"/>
      <family val="1"/>
    </font>
    <font>
      <sz val="10"/>
      <color indexed="8"/>
      <name val="Times New Roman"/>
      <family val="1"/>
    </font>
    <font>
      <u val="single"/>
      <sz val="11"/>
      <color indexed="8"/>
      <name val="Times New Roman"/>
      <family val="1"/>
    </font>
    <font>
      <sz val="8"/>
      <color indexed="8"/>
      <name val="Times New Roman"/>
      <family val="1"/>
    </font>
    <font>
      <sz val="10"/>
      <color indexed="10"/>
      <name val="Times New Roman"/>
      <family val="1"/>
    </font>
    <font>
      <sz val="9"/>
      <color indexed="10"/>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8"/>
      <color rgb="FFFF0000"/>
      <name val="Times New Roman"/>
      <family val="1"/>
    </font>
    <font>
      <sz val="6"/>
      <color rgb="FFFF0000"/>
      <name val="Times New Roman"/>
      <family val="1"/>
    </font>
    <font>
      <b/>
      <sz val="9"/>
      <color rgb="FFFF0000"/>
      <name val="Times New Roman"/>
      <family val="1"/>
    </font>
    <font>
      <b/>
      <sz val="8"/>
      <color rgb="FFFF0000"/>
      <name val="Times New Roman"/>
      <family val="1"/>
    </font>
    <font>
      <sz val="11"/>
      <color theme="1"/>
      <name val="Times New Roman"/>
      <family val="1"/>
    </font>
    <font>
      <b/>
      <sz val="12"/>
      <color theme="1"/>
      <name val="Times New Roman"/>
      <family val="1"/>
    </font>
    <font>
      <b/>
      <sz val="11"/>
      <color theme="1"/>
      <name val="Times New Roman"/>
      <family val="1"/>
    </font>
    <font>
      <sz val="12"/>
      <color theme="1"/>
      <name val="Times New Roman"/>
      <family val="1"/>
    </font>
    <font>
      <sz val="11"/>
      <color rgb="FFFF0000"/>
      <name val="Times New Roman"/>
      <family val="1"/>
    </font>
    <font>
      <sz val="10"/>
      <color rgb="FF000000"/>
      <name val="Times New Roman"/>
      <family val="1"/>
    </font>
    <font>
      <b/>
      <sz val="11"/>
      <color rgb="FF000000"/>
      <name val="Times New Roman"/>
      <family val="1"/>
    </font>
    <font>
      <sz val="11"/>
      <color rgb="FF000000"/>
      <name val="Times New Roman"/>
      <family val="1"/>
    </font>
    <font>
      <b/>
      <sz val="12"/>
      <color rgb="FF000000"/>
      <name val="Times New Roman"/>
      <family val="1"/>
    </font>
    <font>
      <sz val="12"/>
      <color rgb="FF000000"/>
      <name val="Times New Roman"/>
      <family val="1"/>
    </font>
    <font>
      <u val="single"/>
      <sz val="11"/>
      <color theme="1"/>
      <name val="Times New Roman"/>
      <family val="1"/>
    </font>
    <font>
      <sz val="10"/>
      <color theme="1"/>
      <name val="Arial Cyr"/>
      <family val="0"/>
    </font>
    <font>
      <sz val="10"/>
      <color theme="1"/>
      <name val="Times New Roman"/>
      <family val="1"/>
    </font>
    <font>
      <sz val="8"/>
      <color theme="1"/>
      <name val="Times New Roman"/>
      <family val="1"/>
    </font>
    <font>
      <sz val="10"/>
      <color rgb="FFFF0000"/>
      <name val="Times New Roman"/>
      <family val="1"/>
    </font>
    <font>
      <sz val="9"/>
      <color rgb="FFFF0000"/>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61">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bottom/>
    </border>
    <border>
      <left style="thin"/>
      <right style="thin"/>
      <top style="thin"/>
      <bottom/>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1" fontId="65" fillId="0" borderId="1">
      <alignment horizontal="center" vertical="top" shrinkToFit="1"/>
      <protection/>
    </xf>
    <xf numFmtId="49" fontId="65" fillId="0" borderId="1">
      <alignment horizontal="center" vertical="top" shrinkToFit="1"/>
      <protection/>
    </xf>
    <xf numFmtId="0" fontId="66" fillId="0" borderId="1">
      <alignment vertical="top" wrapText="1"/>
      <protection/>
    </xf>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7" fillId="26" borderId="2" applyNumberFormat="0" applyAlignment="0" applyProtection="0"/>
    <xf numFmtId="0" fontId="68" fillId="27" borderId="3" applyNumberFormat="0" applyAlignment="0" applyProtection="0"/>
    <xf numFmtId="0" fontId="69" fillId="27" borderId="2"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73" fillId="0" borderId="7" applyNumberFormat="0" applyFill="0" applyAlignment="0" applyProtection="0"/>
    <xf numFmtId="0" fontId="74" fillId="28" borderId="8" applyNumberFormat="0" applyAlignment="0" applyProtection="0"/>
    <xf numFmtId="0" fontId="75" fillId="0" borderId="0" applyNumberFormat="0" applyFill="0" applyBorder="0" applyAlignment="0" applyProtection="0"/>
    <xf numFmtId="0" fontId="76" fillId="29" borderId="0" applyNumberFormat="0" applyBorder="0" applyAlignment="0" applyProtection="0"/>
    <xf numFmtId="0" fontId="9" fillId="0" borderId="0" applyNumberFormat="0" applyFill="0" applyBorder="0" applyAlignment="0" applyProtection="0"/>
    <xf numFmtId="0" fontId="77" fillId="30" borderId="0" applyNumberFormat="0" applyBorder="0" applyAlignment="0" applyProtection="0"/>
    <xf numFmtId="0" fontId="7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79" fillId="0" borderId="10" applyNumberFormat="0" applyFill="0" applyAlignment="0" applyProtection="0"/>
    <xf numFmtId="0" fontId="8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1" fillId="32" borderId="0" applyNumberFormat="0" applyBorder="0" applyAlignment="0" applyProtection="0"/>
  </cellStyleXfs>
  <cellXfs count="62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0" fontId="4" fillId="0" borderId="13" xfId="0" applyNumberFormat="1" applyFont="1" applyBorder="1" applyAlignment="1">
      <alignment horizontal="center" vertical="top"/>
    </xf>
    <xf numFmtId="0" fontId="4" fillId="0" borderId="14" xfId="0" applyNumberFormat="1" applyFont="1" applyBorder="1" applyAlignment="1">
      <alignment horizontal="center" vertical="top"/>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1" fillId="0" borderId="0" xfId="0" applyNumberFormat="1" applyFont="1" applyBorder="1" applyAlignment="1">
      <alignment horizontal="left"/>
    </xf>
    <xf numFmtId="0" fontId="1" fillId="0" borderId="18" xfId="0" applyNumberFormat="1" applyFont="1" applyBorder="1" applyAlignment="1">
      <alignment horizontal="left"/>
    </xf>
    <xf numFmtId="0" fontId="3" fillId="0" borderId="0" xfId="0" applyNumberFormat="1" applyFont="1" applyFill="1" applyBorder="1" applyAlignment="1">
      <alignment horizontal="right" vertical="top" wrapText="1"/>
    </xf>
    <xf numFmtId="0" fontId="1" fillId="0" borderId="0" xfId="0" applyNumberFormat="1" applyFont="1" applyBorder="1" applyAlignment="1">
      <alignment horizontal="center"/>
    </xf>
    <xf numFmtId="171" fontId="1" fillId="0" borderId="0" xfId="0" applyNumberFormat="1" applyFont="1" applyBorder="1" applyAlignment="1">
      <alignment horizontal="left"/>
    </xf>
    <xf numFmtId="0" fontId="1" fillId="0" borderId="19" xfId="0" applyNumberFormat="1" applyFont="1" applyBorder="1" applyAlignment="1">
      <alignment horizontal="left"/>
    </xf>
    <xf numFmtId="0" fontId="1" fillId="6" borderId="0" xfId="0" applyNumberFormat="1" applyFont="1" applyFill="1" applyBorder="1" applyAlignment="1">
      <alignment horizontal="left"/>
    </xf>
    <xf numFmtId="0" fontId="1" fillId="6" borderId="19" xfId="0" applyNumberFormat="1" applyFont="1" applyFill="1" applyBorder="1" applyAlignment="1">
      <alignment horizontal="left"/>
    </xf>
    <xf numFmtId="0" fontId="82" fillId="0" borderId="0" xfId="0" applyNumberFormat="1" applyFont="1" applyBorder="1" applyAlignment="1">
      <alignment horizontal="left"/>
    </xf>
    <xf numFmtId="0" fontId="83" fillId="0" borderId="0" xfId="0" applyNumberFormat="1" applyFont="1" applyBorder="1" applyAlignment="1">
      <alignment horizontal="left"/>
    </xf>
    <xf numFmtId="0" fontId="84" fillId="0" borderId="0" xfId="0" applyNumberFormat="1" applyFont="1" applyBorder="1" applyAlignment="1">
      <alignment horizontal="left"/>
    </xf>
    <xf numFmtId="0" fontId="85" fillId="0" borderId="0" xfId="0" applyNumberFormat="1" applyFont="1" applyBorder="1" applyAlignment="1">
      <alignment horizontal="left"/>
    </xf>
    <xf numFmtId="0" fontId="86" fillId="0" borderId="0" xfId="0" applyNumberFormat="1" applyFont="1" applyBorder="1" applyAlignment="1">
      <alignment horizontal="left"/>
    </xf>
    <xf numFmtId="176" fontId="83" fillId="0" borderId="0" xfId="0" applyNumberFormat="1" applyFont="1" applyBorder="1" applyAlignment="1">
      <alignment horizontal="left"/>
    </xf>
    <xf numFmtId="171" fontId="83" fillId="0" borderId="0" xfId="0" applyNumberFormat="1" applyFont="1" applyBorder="1" applyAlignment="1">
      <alignment horizontal="left"/>
    </xf>
    <xf numFmtId="0" fontId="1" fillId="33" borderId="19" xfId="0" applyNumberFormat="1" applyFont="1" applyFill="1" applyBorder="1" applyAlignment="1">
      <alignment horizontal="left"/>
    </xf>
    <xf numFmtId="0" fontId="7" fillId="33" borderId="19" xfId="0" applyNumberFormat="1" applyFont="1" applyFill="1" applyBorder="1" applyAlignment="1">
      <alignment horizontal="left"/>
    </xf>
    <xf numFmtId="0" fontId="1" fillId="16" borderId="19" xfId="0" applyNumberFormat="1" applyFont="1" applyFill="1" applyBorder="1" applyAlignment="1">
      <alignment horizontal="left"/>
    </xf>
    <xf numFmtId="0" fontId="7" fillId="16"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wrapText="1"/>
    </xf>
    <xf numFmtId="0" fontId="13" fillId="33" borderId="19" xfId="0" applyNumberFormat="1" applyFont="1" applyFill="1" applyBorder="1" applyAlignment="1">
      <alignment horizontal="left"/>
    </xf>
    <xf numFmtId="49" fontId="13" fillId="6" borderId="19" xfId="0" applyNumberFormat="1" applyFont="1" applyFill="1" applyBorder="1" applyAlignment="1">
      <alignment horizontal="center" textRotation="90"/>
    </xf>
    <xf numFmtId="49" fontId="13" fillId="18" borderId="19" xfId="0" applyNumberFormat="1" applyFont="1" applyFill="1" applyBorder="1" applyAlignment="1">
      <alignment horizontal="left" textRotation="90"/>
    </xf>
    <xf numFmtId="0" fontId="1" fillId="18" borderId="19" xfId="0" applyNumberFormat="1" applyFont="1" applyFill="1" applyBorder="1" applyAlignment="1">
      <alignment horizontal="left"/>
    </xf>
    <xf numFmtId="0" fontId="83" fillId="18" borderId="19" xfId="0" applyNumberFormat="1" applyFont="1" applyFill="1" applyBorder="1" applyAlignment="1">
      <alignment horizontal="left"/>
    </xf>
    <xf numFmtId="0" fontId="7" fillId="18" borderId="19" xfId="0" applyNumberFormat="1" applyFont="1" applyFill="1" applyBorder="1" applyAlignment="1">
      <alignment horizontal="left"/>
    </xf>
    <xf numFmtId="49" fontId="13" fillId="13" borderId="19" xfId="0" applyNumberFormat="1" applyFont="1" applyFill="1" applyBorder="1" applyAlignment="1">
      <alignment horizontal="left" textRotation="90"/>
    </xf>
    <xf numFmtId="0" fontId="1" fillId="13" borderId="19" xfId="0" applyNumberFormat="1" applyFont="1" applyFill="1" applyBorder="1" applyAlignment="1">
      <alignment horizontal="left"/>
    </xf>
    <xf numFmtId="0" fontId="83" fillId="13" borderId="19" xfId="0" applyNumberFormat="1" applyFont="1" applyFill="1" applyBorder="1" applyAlignment="1">
      <alignment horizontal="left"/>
    </xf>
    <xf numFmtId="0" fontId="7" fillId="13" borderId="19" xfId="0" applyNumberFormat="1" applyFont="1" applyFill="1" applyBorder="1" applyAlignment="1">
      <alignment horizontal="left"/>
    </xf>
    <xf numFmtId="0" fontId="1" fillId="34" borderId="19" xfId="0" applyNumberFormat="1" applyFont="1" applyFill="1" applyBorder="1" applyAlignment="1">
      <alignment horizontal="left"/>
    </xf>
    <xf numFmtId="0" fontId="83" fillId="0" borderId="0" xfId="0" applyNumberFormat="1" applyFont="1" applyBorder="1" applyAlignment="1">
      <alignment horizontal="center"/>
    </xf>
    <xf numFmtId="0" fontId="3" fillId="0" borderId="19" xfId="0" applyNumberFormat="1" applyFont="1" applyBorder="1" applyAlignment="1">
      <alignment horizontal="left"/>
    </xf>
    <xf numFmtId="43" fontId="1" fillId="35" borderId="19" xfId="0" applyNumberFormat="1" applyFont="1" applyFill="1" applyBorder="1" applyAlignment="1">
      <alignment horizontal="left"/>
    </xf>
    <xf numFmtId="2" fontId="1" fillId="35" borderId="19" xfId="0" applyNumberFormat="1" applyFont="1" applyFill="1" applyBorder="1" applyAlignment="1">
      <alignment horizontal="left"/>
    </xf>
    <xf numFmtId="0" fontId="7" fillId="34" borderId="19" xfId="0" applyNumberFormat="1" applyFont="1" applyFill="1" applyBorder="1" applyAlignment="1">
      <alignment horizontal="left"/>
    </xf>
    <xf numFmtId="2" fontId="1" fillId="0" borderId="0" xfId="0" applyNumberFormat="1" applyFont="1" applyBorder="1" applyAlignment="1">
      <alignment horizontal="left"/>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4" fontId="1" fillId="34" borderId="20" xfId="0" applyNumberFormat="1" applyFont="1" applyFill="1" applyBorder="1" applyAlignment="1">
      <alignment horizontal="center"/>
    </xf>
    <xf numFmtId="4" fontId="1" fillId="34" borderId="21" xfId="0" applyNumberFormat="1" applyFont="1" applyFill="1" applyBorder="1" applyAlignment="1">
      <alignment horizontal="center"/>
    </xf>
    <xf numFmtId="4" fontId="1" fillId="34" borderId="22" xfId="0" applyNumberFormat="1" applyFont="1" applyFill="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2" fontId="1" fillId="13" borderId="19" xfId="0" applyNumberFormat="1" applyFont="1" applyFill="1" applyBorder="1" applyAlignment="1">
      <alignment horizontal="left"/>
    </xf>
    <xf numFmtId="0" fontId="14" fillId="0" borderId="0" xfId="0" applyNumberFormat="1" applyFont="1" applyBorder="1" applyAlignment="1">
      <alignment vertical="center" textRotation="90"/>
    </xf>
    <xf numFmtId="2" fontId="1" fillId="0" borderId="19" xfId="0" applyNumberFormat="1" applyFont="1" applyBorder="1" applyAlignment="1">
      <alignment horizontal="left"/>
    </xf>
    <xf numFmtId="2" fontId="1" fillId="33" borderId="19" xfId="0" applyNumberFormat="1" applyFont="1" applyFill="1" applyBorder="1" applyAlignment="1">
      <alignment horizontal="left"/>
    </xf>
    <xf numFmtId="0" fontId="1" fillId="0" borderId="0" xfId="0" applyNumberFormat="1" applyFont="1" applyBorder="1" applyAlignment="1">
      <alignment horizontal="left" wrapText="1"/>
    </xf>
    <xf numFmtId="2" fontId="83" fillId="0" borderId="0" xfId="0" applyNumberFormat="1" applyFont="1" applyBorder="1" applyAlignment="1">
      <alignment horizontal="left"/>
    </xf>
    <xf numFmtId="0" fontId="87" fillId="0" borderId="0" xfId="0" applyFont="1" applyAlignment="1">
      <alignment/>
    </xf>
    <xf numFmtId="0" fontId="88" fillId="0" borderId="0" xfId="0" applyFont="1" applyAlignment="1">
      <alignment horizontal="left" vertical="center"/>
    </xf>
    <xf numFmtId="0" fontId="87" fillId="0" borderId="19" xfId="0" applyFont="1" applyBorder="1" applyAlignment="1">
      <alignment horizontal="center" vertical="center" wrapText="1"/>
    </xf>
    <xf numFmtId="0" fontId="87" fillId="0" borderId="19" xfId="0" applyFont="1" applyBorder="1" applyAlignment="1">
      <alignment horizontal="center" wrapText="1"/>
    </xf>
    <xf numFmtId="0" fontId="87" fillId="0" borderId="19" xfId="0" applyFont="1" applyBorder="1" applyAlignment="1">
      <alignment horizontal="left" vertical="center" wrapText="1"/>
    </xf>
    <xf numFmtId="3" fontId="87" fillId="0" borderId="19" xfId="0" applyNumberFormat="1" applyFont="1" applyBorder="1" applyAlignment="1">
      <alignment horizontal="center" vertical="center" wrapText="1"/>
    </xf>
    <xf numFmtId="3" fontId="0" fillId="0" borderId="0" xfId="0" applyNumberFormat="1" applyAlignment="1">
      <alignment/>
    </xf>
    <xf numFmtId="0" fontId="87" fillId="0" borderId="22" xfId="0" applyFont="1" applyBorder="1" applyAlignment="1">
      <alignment horizontal="left" vertical="center" wrapText="1"/>
    </xf>
    <xf numFmtId="0" fontId="87" fillId="0" borderId="22" xfId="0" applyFont="1" applyFill="1" applyBorder="1" applyAlignment="1">
      <alignment horizontal="left" vertical="center" wrapText="1"/>
    </xf>
    <xf numFmtId="1" fontId="87" fillId="0" borderId="19" xfId="0" applyNumberFormat="1" applyFont="1" applyBorder="1" applyAlignment="1">
      <alignment horizontal="center" vertical="center" wrapText="1"/>
    </xf>
    <xf numFmtId="0" fontId="87" fillId="0" borderId="19" xfId="0" applyFont="1" applyBorder="1" applyAlignment="1">
      <alignment vertical="center" wrapText="1"/>
    </xf>
    <xf numFmtId="2" fontId="87" fillId="0" borderId="19" xfId="0" applyNumberFormat="1" applyFont="1" applyBorder="1" applyAlignment="1">
      <alignment horizontal="center" vertical="center" wrapText="1"/>
    </xf>
    <xf numFmtId="0" fontId="89" fillId="0" borderId="19" xfId="0" applyFont="1" applyBorder="1" applyAlignment="1">
      <alignment vertical="center" wrapText="1"/>
    </xf>
    <xf numFmtId="0" fontId="89" fillId="0" borderId="19" xfId="0" applyFont="1" applyBorder="1" applyAlignment="1">
      <alignment horizontal="right" vertical="center" wrapText="1"/>
    </xf>
    <xf numFmtId="0" fontId="89" fillId="0" borderId="19" xfId="0" applyFont="1" applyBorder="1" applyAlignment="1">
      <alignment horizontal="center" vertical="center" wrapText="1"/>
    </xf>
    <xf numFmtId="2" fontId="89" fillId="0" borderId="19" xfId="0" applyNumberFormat="1" applyFont="1" applyBorder="1" applyAlignment="1">
      <alignment horizontal="center" vertical="center" wrapText="1"/>
    </xf>
    <xf numFmtId="2" fontId="0" fillId="0" borderId="0" xfId="0" applyNumberFormat="1" applyAlignment="1">
      <alignment/>
    </xf>
    <xf numFmtId="0" fontId="90" fillId="0" borderId="0" xfId="0" applyFont="1" applyAlignment="1">
      <alignment/>
    </xf>
    <xf numFmtId="0" fontId="88" fillId="0" borderId="0" xfId="0" applyFont="1" applyAlignment="1">
      <alignment/>
    </xf>
    <xf numFmtId="0" fontId="90" fillId="0" borderId="0" xfId="0" applyFont="1" applyAlignment="1">
      <alignment horizontal="left" vertical="center"/>
    </xf>
    <xf numFmtId="49" fontId="0" fillId="0" borderId="0" xfId="0" applyNumberFormat="1" applyAlignment="1">
      <alignment/>
    </xf>
    <xf numFmtId="0" fontId="88" fillId="0" borderId="0" xfId="0" applyFont="1" applyAlignment="1">
      <alignment horizontal="center" vertical="center"/>
    </xf>
    <xf numFmtId="0" fontId="90" fillId="34" borderId="19" xfId="0" applyFont="1" applyFill="1" applyBorder="1" applyAlignment="1">
      <alignment horizontal="center" vertical="center"/>
    </xf>
    <xf numFmtId="0" fontId="90" fillId="34" borderId="19" xfId="0" applyFont="1" applyFill="1" applyBorder="1" applyAlignment="1">
      <alignment horizontal="left" vertical="center" wrapText="1"/>
    </xf>
    <xf numFmtId="4" fontId="90" fillId="34" borderId="19" xfId="0" applyNumberFormat="1" applyFont="1" applyFill="1" applyBorder="1" applyAlignment="1">
      <alignment horizontal="center" vertical="center"/>
    </xf>
    <xf numFmtId="4" fontId="90" fillId="34" borderId="19" xfId="0" applyNumberFormat="1" applyFont="1" applyFill="1" applyBorder="1" applyAlignment="1">
      <alignment horizontal="center" vertical="center" wrapText="1"/>
    </xf>
    <xf numFmtId="0" fontId="17" fillId="34" borderId="19" xfId="0" applyNumberFormat="1" applyFont="1" applyFill="1" applyBorder="1" applyAlignment="1">
      <alignment horizontal="left" vertical="center" wrapText="1"/>
    </xf>
    <xf numFmtId="0" fontId="17" fillId="0" borderId="19" xfId="0" applyFont="1" applyFill="1" applyBorder="1" applyAlignment="1">
      <alignment vertical="top" wrapText="1"/>
    </xf>
    <xf numFmtId="4" fontId="87" fillId="0" borderId="19" xfId="0" applyNumberFormat="1" applyFont="1" applyBorder="1" applyAlignment="1">
      <alignment horizontal="center" vertical="center" wrapText="1"/>
    </xf>
    <xf numFmtId="4" fontId="89" fillId="0" borderId="19" xfId="0" applyNumberFormat="1" applyFont="1" applyBorder="1" applyAlignment="1">
      <alignment horizontal="center" vertical="center" wrapText="1"/>
    </xf>
    <xf numFmtId="4" fontId="0" fillId="0" borderId="0" xfId="0" applyNumberFormat="1" applyAlignment="1">
      <alignment/>
    </xf>
    <xf numFmtId="0" fontId="89" fillId="0" borderId="0" xfId="0" applyFont="1" applyAlignment="1">
      <alignment/>
    </xf>
    <xf numFmtId="0" fontId="87" fillId="34" borderId="19" xfId="0" applyFont="1" applyFill="1" applyBorder="1" applyAlignment="1">
      <alignment horizontal="center" vertical="center" wrapText="1"/>
    </xf>
    <xf numFmtId="0" fontId="87" fillId="0" borderId="19" xfId="0" applyFont="1" applyBorder="1" applyAlignment="1">
      <alignment horizontal="right"/>
    </xf>
    <xf numFmtId="0" fontId="87" fillId="34" borderId="19" xfId="0" applyFont="1" applyFill="1" applyBorder="1" applyAlignment="1">
      <alignment horizontal="left" wrapText="1"/>
    </xf>
    <xf numFmtId="4" fontId="87" fillId="34" borderId="19" xfId="0" applyNumberFormat="1" applyFont="1" applyFill="1" applyBorder="1" applyAlignment="1">
      <alignment horizontal="right" wrapText="1"/>
    </xf>
    <xf numFmtId="179" fontId="87" fillId="34" borderId="19" xfId="0" applyNumberFormat="1" applyFont="1" applyFill="1" applyBorder="1" applyAlignment="1">
      <alignment horizontal="right"/>
    </xf>
    <xf numFmtId="179" fontId="87" fillId="34" borderId="19" xfId="0" applyNumberFormat="1" applyFont="1" applyFill="1" applyBorder="1" applyAlignment="1">
      <alignment horizontal="right" wrapText="1"/>
    </xf>
    <xf numFmtId="3" fontId="87" fillId="34" borderId="19" xfId="0" applyNumberFormat="1" applyFont="1" applyFill="1" applyBorder="1" applyAlignment="1">
      <alignment horizontal="right" wrapText="1"/>
    </xf>
    <xf numFmtId="0" fontId="87" fillId="34" borderId="0" xfId="0" applyFont="1" applyFill="1" applyAlignment="1">
      <alignment/>
    </xf>
    <xf numFmtId="4" fontId="87" fillId="0" borderId="0" xfId="0" applyNumberFormat="1" applyFont="1" applyAlignment="1">
      <alignment/>
    </xf>
    <xf numFmtId="0" fontId="89" fillId="0" borderId="19" xfId="0" applyFont="1" applyBorder="1" applyAlignment="1">
      <alignment/>
    </xf>
    <xf numFmtId="0" fontId="89" fillId="34" borderId="19" xfId="0" applyFont="1" applyFill="1" applyBorder="1" applyAlignment="1">
      <alignment/>
    </xf>
    <xf numFmtId="179" fontId="89" fillId="34" borderId="19" xfId="0" applyNumberFormat="1" applyFont="1" applyFill="1" applyBorder="1" applyAlignment="1">
      <alignment horizontal="right"/>
    </xf>
    <xf numFmtId="4" fontId="89" fillId="34" borderId="19" xfId="0" applyNumberFormat="1" applyFont="1" applyFill="1" applyBorder="1" applyAlignment="1">
      <alignment horizontal="right"/>
    </xf>
    <xf numFmtId="3" fontId="89" fillId="34" borderId="19" xfId="0" applyNumberFormat="1" applyFont="1" applyFill="1" applyBorder="1" applyAlignment="1">
      <alignment horizontal="right" wrapText="1"/>
    </xf>
    <xf numFmtId="0" fontId="87" fillId="0" borderId="19" xfId="0" applyFont="1" applyBorder="1" applyAlignment="1">
      <alignment horizontal="right" vertical="center" wrapText="1"/>
    </xf>
    <xf numFmtId="0" fontId="87" fillId="34" borderId="19" xfId="0" applyFont="1" applyFill="1" applyBorder="1" applyAlignment="1">
      <alignment horizontal="left" vertical="center" wrapText="1"/>
    </xf>
    <xf numFmtId="4" fontId="87" fillId="34" borderId="19" xfId="0" applyNumberFormat="1" applyFont="1" applyFill="1" applyBorder="1" applyAlignment="1">
      <alignment horizontal="right"/>
    </xf>
    <xf numFmtId="0" fontId="89" fillId="34" borderId="19" xfId="0" applyFont="1" applyFill="1" applyBorder="1" applyAlignment="1">
      <alignment horizontal="center" vertical="center" wrapText="1"/>
    </xf>
    <xf numFmtId="4" fontId="91" fillId="34" borderId="19" xfId="0" applyNumberFormat="1" applyFont="1" applyFill="1" applyBorder="1" applyAlignment="1">
      <alignment horizontal="right" wrapText="1"/>
    </xf>
    <xf numFmtId="3" fontId="89" fillId="34" borderId="19" xfId="0" applyNumberFormat="1" applyFont="1" applyFill="1" applyBorder="1" applyAlignment="1">
      <alignment horizontal="right"/>
    </xf>
    <xf numFmtId="0" fontId="87" fillId="0" borderId="19" xfId="0" applyFont="1" applyBorder="1" applyAlignment="1">
      <alignment horizontal="left" wrapText="1"/>
    </xf>
    <xf numFmtId="4" fontId="87" fillId="0" borderId="19" xfId="0" applyNumberFormat="1" applyFont="1" applyBorder="1" applyAlignment="1">
      <alignment horizontal="right" wrapText="1"/>
    </xf>
    <xf numFmtId="179" fontId="87" fillId="0" borderId="19" xfId="0" applyNumberFormat="1" applyFont="1" applyBorder="1" applyAlignment="1">
      <alignment horizontal="right"/>
    </xf>
    <xf numFmtId="179" fontId="87" fillId="0" borderId="19" xfId="0" applyNumberFormat="1" applyFont="1" applyBorder="1" applyAlignment="1">
      <alignment horizontal="right" wrapText="1"/>
    </xf>
    <xf numFmtId="3" fontId="87" fillId="0" borderId="19" xfId="0" applyNumberFormat="1" applyFont="1" applyBorder="1" applyAlignment="1">
      <alignment horizontal="right" wrapText="1"/>
    </xf>
    <xf numFmtId="4" fontId="89" fillId="0" borderId="19" xfId="0" applyNumberFormat="1" applyFont="1" applyBorder="1" applyAlignment="1">
      <alignment horizontal="right"/>
    </xf>
    <xf numFmtId="179" fontId="89" fillId="0" borderId="19" xfId="0" applyNumberFormat="1" applyFont="1" applyBorder="1" applyAlignment="1">
      <alignment horizontal="right"/>
    </xf>
    <xf numFmtId="3" fontId="89" fillId="0" borderId="19" xfId="0" applyNumberFormat="1" applyFont="1" applyBorder="1" applyAlignment="1">
      <alignment horizontal="right"/>
    </xf>
    <xf numFmtId="49" fontId="87" fillId="0" borderId="0" xfId="0" applyNumberFormat="1" applyFont="1" applyAlignment="1">
      <alignment/>
    </xf>
    <xf numFmtId="179" fontId="89" fillId="0" borderId="19" xfId="0" applyNumberFormat="1" applyFont="1" applyBorder="1" applyAlignment="1">
      <alignment horizontal="right" wrapText="1"/>
    </xf>
    <xf numFmtId="3" fontId="89" fillId="0" borderId="19" xfId="0" applyNumberFormat="1" applyFont="1" applyBorder="1" applyAlignment="1">
      <alignment horizontal="right" wrapText="1"/>
    </xf>
    <xf numFmtId="2" fontId="87" fillId="0" borderId="0" xfId="0" applyNumberFormat="1" applyFont="1" applyAlignment="1">
      <alignment/>
    </xf>
    <xf numFmtId="2" fontId="89" fillId="0" borderId="19" xfId="0" applyNumberFormat="1" applyFont="1" applyBorder="1" applyAlignment="1">
      <alignment/>
    </xf>
    <xf numFmtId="49" fontId="92" fillId="0" borderId="0" xfId="34" applyNumberFormat="1" applyFont="1" applyFill="1" applyBorder="1" applyProtection="1">
      <alignment horizontal="center" vertical="top" shrinkToFit="1"/>
      <protection/>
    </xf>
    <xf numFmtId="0" fontId="87" fillId="0" borderId="19" xfId="0" applyFont="1" applyBorder="1" applyAlignment="1">
      <alignment horizontal="center" vertical="center"/>
    </xf>
    <xf numFmtId="0" fontId="87" fillId="0" borderId="19" xfId="0" applyFont="1" applyBorder="1" applyAlignment="1">
      <alignment horizontal="center"/>
    </xf>
    <xf numFmtId="0" fontId="89" fillId="0" borderId="19" xfId="0" applyFont="1" applyBorder="1" applyAlignment="1">
      <alignment horizontal="center"/>
    </xf>
    <xf numFmtId="1" fontId="87" fillId="0" borderId="19" xfId="0" applyNumberFormat="1" applyFont="1" applyBorder="1" applyAlignment="1">
      <alignment horizontal="center" vertical="center"/>
    </xf>
    <xf numFmtId="2" fontId="87" fillId="0" borderId="19" xfId="0" applyNumberFormat="1" applyFont="1" applyBorder="1" applyAlignment="1">
      <alignment horizontal="center" vertical="center"/>
    </xf>
    <xf numFmtId="0" fontId="89" fillId="0" borderId="19" xfId="0" applyFont="1" applyBorder="1" applyAlignment="1">
      <alignment horizontal="left"/>
    </xf>
    <xf numFmtId="0" fontId="89" fillId="0" borderId="19" xfId="0" applyFont="1" applyBorder="1" applyAlignment="1">
      <alignment horizontal="center" vertical="center"/>
    </xf>
    <xf numFmtId="2" fontId="89" fillId="0" borderId="19" xfId="0" applyNumberFormat="1" applyFont="1" applyBorder="1" applyAlignment="1">
      <alignment horizontal="center" vertical="center"/>
    </xf>
    <xf numFmtId="2" fontId="20" fillId="0" borderId="19" xfId="0" applyNumberFormat="1" applyFont="1" applyBorder="1" applyAlignment="1">
      <alignment/>
    </xf>
    <xf numFmtId="0" fontId="87" fillId="0" borderId="19" xfId="0" applyFont="1" applyBorder="1" applyAlignment="1">
      <alignment wrapText="1"/>
    </xf>
    <xf numFmtId="0" fontId="87" fillId="0" borderId="19" xfId="0" applyFont="1" applyBorder="1" applyAlignment="1">
      <alignment horizontal="center" vertical="top"/>
    </xf>
    <xf numFmtId="2" fontId="87" fillId="0" borderId="19" xfId="0" applyNumberFormat="1" applyFont="1" applyBorder="1" applyAlignment="1">
      <alignment vertical="top"/>
    </xf>
    <xf numFmtId="0" fontId="89" fillId="0" borderId="19" xfId="0" applyFont="1" applyBorder="1" applyAlignment="1">
      <alignment horizontal="left" vertical="top" wrapText="1"/>
    </xf>
    <xf numFmtId="0" fontId="87" fillId="0" borderId="19" xfId="0" applyFont="1" applyBorder="1" applyAlignment="1">
      <alignment horizontal="left" vertical="top" wrapText="1"/>
    </xf>
    <xf numFmtId="0" fontId="89" fillId="0" borderId="19" xfId="0" applyFont="1" applyBorder="1" applyAlignment="1">
      <alignment horizontal="right"/>
    </xf>
    <xf numFmtId="2" fontId="87" fillId="0" borderId="19" xfId="0" applyNumberFormat="1" applyFont="1" applyBorder="1" applyAlignment="1">
      <alignment vertical="center"/>
    </xf>
    <xf numFmtId="1" fontId="87" fillId="0" borderId="19" xfId="0" applyNumberFormat="1" applyFont="1" applyBorder="1" applyAlignment="1">
      <alignment vertical="top"/>
    </xf>
    <xf numFmtId="0" fontId="87" fillId="0" borderId="25" xfId="0" applyFont="1" applyFill="1" applyBorder="1" applyAlignment="1">
      <alignment horizontal="center" vertical="center"/>
    </xf>
    <xf numFmtId="2" fontId="89" fillId="0" borderId="19" xfId="0" applyNumberFormat="1" applyFont="1" applyBorder="1" applyAlignment="1">
      <alignment horizontal="center"/>
    </xf>
    <xf numFmtId="0" fontId="89" fillId="0" borderId="0" xfId="0" applyFont="1" applyBorder="1" applyAlignment="1">
      <alignment horizontal="center"/>
    </xf>
    <xf numFmtId="0" fontId="89" fillId="0" borderId="0" xfId="0" applyFont="1" applyBorder="1" applyAlignment="1">
      <alignment horizontal="left"/>
    </xf>
    <xf numFmtId="0" fontId="89" fillId="0" borderId="0" xfId="0" applyFont="1" applyBorder="1" applyAlignment="1">
      <alignment/>
    </xf>
    <xf numFmtId="2" fontId="89" fillId="0" borderId="0" xfId="0" applyNumberFormat="1" applyFont="1" applyBorder="1" applyAlignment="1">
      <alignment/>
    </xf>
    <xf numFmtId="4" fontId="87" fillId="0" borderId="19" xfId="0" applyNumberFormat="1" applyFont="1" applyBorder="1" applyAlignment="1">
      <alignment vertical="center" wrapText="1"/>
    </xf>
    <xf numFmtId="16" fontId="87" fillId="0" borderId="19" xfId="0" applyNumberFormat="1" applyFont="1" applyBorder="1" applyAlignment="1">
      <alignment horizontal="right" vertical="center" wrapText="1"/>
    </xf>
    <xf numFmtId="0" fontId="87" fillId="0" borderId="19" xfId="45" applyFont="1" applyBorder="1" applyAlignment="1" applyProtection="1">
      <alignment vertical="center" wrapText="1"/>
      <protection/>
    </xf>
    <xf numFmtId="4" fontId="87" fillId="34" borderId="19" xfId="0" applyNumberFormat="1" applyFont="1" applyFill="1" applyBorder="1" applyAlignment="1">
      <alignment vertical="center" wrapText="1"/>
    </xf>
    <xf numFmtId="4" fontId="89" fillId="0" borderId="19" xfId="0" applyNumberFormat="1" applyFont="1" applyBorder="1" applyAlignment="1">
      <alignment vertical="center" wrapText="1"/>
    </xf>
    <xf numFmtId="0" fontId="87" fillId="0" borderId="0" xfId="0" applyFont="1" applyAlignment="1">
      <alignment wrapText="1"/>
    </xf>
    <xf numFmtId="4" fontId="20" fillId="0" borderId="19" xfId="0" applyNumberFormat="1" applyFont="1" applyBorder="1" applyAlignment="1">
      <alignment/>
    </xf>
    <xf numFmtId="0" fontId="89" fillId="0" borderId="19" xfId="0" applyFont="1" applyBorder="1" applyAlignment="1">
      <alignment horizontal="center" wrapText="1"/>
    </xf>
    <xf numFmtId="0" fontId="87" fillId="0" borderId="19" xfId="0" applyFont="1" applyBorder="1" applyAlignment="1">
      <alignment/>
    </xf>
    <xf numFmtId="4" fontId="87" fillId="0" borderId="19" xfId="0" applyNumberFormat="1" applyFont="1" applyBorder="1" applyAlignment="1">
      <alignment horizontal="center"/>
    </xf>
    <xf numFmtId="16" fontId="87" fillId="0" borderId="19" xfId="0" applyNumberFormat="1" applyFont="1" applyBorder="1" applyAlignment="1">
      <alignment vertical="center" wrapText="1"/>
    </xf>
    <xf numFmtId="4" fontId="87" fillId="34" borderId="19" xfId="0" applyNumberFormat="1" applyFont="1" applyFill="1" applyBorder="1" applyAlignment="1">
      <alignment horizontal="center" vertical="center" wrapText="1"/>
    </xf>
    <xf numFmtId="4" fontId="87" fillId="0" borderId="19" xfId="0" applyNumberFormat="1" applyFont="1" applyBorder="1" applyAlignment="1">
      <alignment/>
    </xf>
    <xf numFmtId="0" fontId="87" fillId="0" borderId="0" xfId="0" applyFont="1" applyAlignment="1">
      <alignment horizontal="left" vertical="center"/>
    </xf>
    <xf numFmtId="0" fontId="87" fillId="0" borderId="0" xfId="0" applyFont="1" applyAlignment="1">
      <alignment horizontal="justify" vertical="center"/>
    </xf>
    <xf numFmtId="2" fontId="87" fillId="0" borderId="19" xfId="0" applyNumberFormat="1" applyFont="1" applyBorder="1" applyAlignment="1">
      <alignment horizontal="right" vertical="top" wrapText="1"/>
    </xf>
    <xf numFmtId="0" fontId="87" fillId="0" borderId="19" xfId="0" applyFont="1" applyBorder="1" applyAlignment="1">
      <alignment horizontal="right" vertical="top" wrapText="1"/>
    </xf>
    <xf numFmtId="0" fontId="14" fillId="0" borderId="0" xfId="0" applyNumberFormat="1" applyFont="1" applyBorder="1" applyAlignment="1">
      <alignment horizontal="left"/>
    </xf>
    <xf numFmtId="0" fontId="0" fillId="0" borderId="19" xfId="0" applyBorder="1" applyAlignment="1">
      <alignment/>
    </xf>
    <xf numFmtId="2" fontId="87" fillId="0" borderId="19" xfId="0" applyNumberFormat="1" applyFont="1" applyBorder="1" applyAlignment="1">
      <alignment/>
    </xf>
    <xf numFmtId="2" fontId="0" fillId="0" borderId="19" xfId="0" applyNumberFormat="1" applyBorder="1" applyAlignment="1">
      <alignment/>
    </xf>
    <xf numFmtId="0" fontId="87" fillId="0" borderId="19" xfId="0" applyFont="1" applyBorder="1" applyAlignment="1">
      <alignment/>
    </xf>
    <xf numFmtId="0" fontId="89" fillId="0" borderId="19" xfId="0" applyFont="1" applyBorder="1" applyAlignment="1">
      <alignment/>
    </xf>
    <xf numFmtId="2" fontId="21" fillId="0" borderId="19" xfId="0" applyNumberFormat="1" applyFont="1" applyBorder="1" applyAlignment="1">
      <alignment wrapText="1"/>
    </xf>
    <xf numFmtId="49" fontId="21" fillId="0" borderId="19" xfId="0" applyNumberFormat="1" applyFont="1" applyBorder="1" applyAlignment="1">
      <alignment wrapText="1"/>
    </xf>
    <xf numFmtId="0" fontId="21" fillId="0" borderId="19" xfId="0" applyFont="1" applyBorder="1" applyAlignment="1">
      <alignment horizontal="center" vertical="center"/>
    </xf>
    <xf numFmtId="49" fontId="87" fillId="0" borderId="19" xfId="0" applyNumberFormat="1" applyFont="1" applyBorder="1" applyAlignment="1">
      <alignment horizontal="center"/>
    </xf>
    <xf numFmtId="1" fontId="87" fillId="0" borderId="19" xfId="0" applyNumberFormat="1" applyFont="1" applyBorder="1" applyAlignment="1">
      <alignment horizontal="center"/>
    </xf>
    <xf numFmtId="2" fontId="87" fillId="0" borderId="19" xfId="0" applyNumberFormat="1" applyFont="1" applyBorder="1" applyAlignment="1">
      <alignment horizontal="center"/>
    </xf>
    <xf numFmtId="0" fontId="87" fillId="34" borderId="19" xfId="0" applyFont="1" applyFill="1" applyBorder="1" applyAlignment="1">
      <alignment horizontal="center"/>
    </xf>
    <xf numFmtId="1" fontId="87" fillId="34" borderId="19" xfId="0" applyNumberFormat="1" applyFont="1" applyFill="1" applyBorder="1" applyAlignment="1">
      <alignment horizontal="center"/>
    </xf>
    <xf numFmtId="0" fontId="93" fillId="0" borderId="19" xfId="35" applyNumberFormat="1" applyFont="1" applyBorder="1" applyAlignment="1" applyProtection="1">
      <alignment horizontal="center" vertical="top" wrapText="1"/>
      <protection/>
    </xf>
    <xf numFmtId="4" fontId="89" fillId="0" borderId="19" xfId="0" applyNumberFormat="1" applyFont="1" applyBorder="1" applyAlignment="1">
      <alignment/>
    </xf>
    <xf numFmtId="0" fontId="87" fillId="0" borderId="26" xfId="0" applyFont="1" applyBorder="1" applyAlignment="1">
      <alignment horizontal="center"/>
    </xf>
    <xf numFmtId="0" fontId="87" fillId="0" borderId="22" xfId="0" applyFont="1" applyBorder="1" applyAlignment="1">
      <alignment horizontal="center" vertical="center" wrapText="1"/>
    </xf>
    <xf numFmtId="0" fontId="87" fillId="0" borderId="22" xfId="0" applyFont="1" applyBorder="1" applyAlignment="1">
      <alignment horizontal="center"/>
    </xf>
    <xf numFmtId="0" fontId="87" fillId="0" borderId="0" xfId="0" applyFont="1" applyAlignment="1">
      <alignment horizontal="right"/>
    </xf>
    <xf numFmtId="0" fontId="87" fillId="0" borderId="20" xfId="0" applyFont="1" applyBorder="1" applyAlignment="1">
      <alignment horizontal="center"/>
    </xf>
    <xf numFmtId="0" fontId="87" fillId="0" borderId="26" xfId="0" applyFont="1" applyBorder="1" applyAlignment="1">
      <alignment horizontal="right"/>
    </xf>
    <xf numFmtId="0" fontId="87" fillId="0" borderId="27" xfId="0" applyFont="1" applyBorder="1" applyAlignment="1">
      <alignment horizontal="center"/>
    </xf>
    <xf numFmtId="0" fontId="89" fillId="0" borderId="19" xfId="0" applyFont="1" applyBorder="1" applyAlignment="1">
      <alignment wrapText="1"/>
    </xf>
    <xf numFmtId="0" fontId="89" fillId="0" borderId="19" xfId="0" applyFont="1" applyBorder="1" applyAlignment="1">
      <alignment horizontal="right" vertical="top" wrapText="1"/>
    </xf>
    <xf numFmtId="0" fontId="87" fillId="0" borderId="19" xfId="0" applyFont="1" applyBorder="1" applyAlignment="1">
      <alignment horizontal="left"/>
    </xf>
    <xf numFmtId="2" fontId="87" fillId="0" borderId="27" xfId="0" applyNumberFormat="1" applyFont="1" applyBorder="1" applyAlignment="1">
      <alignment horizontal="center" vertical="center"/>
    </xf>
    <xf numFmtId="2" fontId="0" fillId="0" borderId="19" xfId="0" applyNumberFormat="1" applyBorder="1" applyAlignment="1">
      <alignment horizontal="center" vertical="center"/>
    </xf>
    <xf numFmtId="0" fontId="87" fillId="4" borderId="19" xfId="0" applyFont="1" applyFill="1" applyBorder="1" applyAlignment="1">
      <alignment horizontal="right"/>
    </xf>
    <xf numFmtId="0" fontId="89" fillId="4" borderId="19" xfId="0" applyFont="1" applyFill="1" applyBorder="1" applyAlignment="1">
      <alignment horizontal="left" vertical="top" wrapText="1"/>
    </xf>
    <xf numFmtId="0" fontId="89" fillId="4" borderId="19" xfId="0" applyFont="1" applyFill="1" applyBorder="1" applyAlignment="1">
      <alignment/>
    </xf>
    <xf numFmtId="0" fontId="89" fillId="4" borderId="19" xfId="0" applyFont="1" applyFill="1" applyBorder="1" applyAlignment="1">
      <alignment horizontal="center"/>
    </xf>
    <xf numFmtId="2" fontId="89" fillId="4" borderId="20" xfId="0" applyNumberFormat="1" applyFont="1" applyFill="1" applyBorder="1" applyAlignment="1">
      <alignment horizontal="center" vertical="center"/>
    </xf>
    <xf numFmtId="0" fontId="89" fillId="0" borderId="26" xfId="0" applyFont="1" applyBorder="1" applyAlignment="1">
      <alignment horizontal="center"/>
    </xf>
    <xf numFmtId="178" fontId="87" fillId="0" borderId="26" xfId="0" applyNumberFormat="1" applyFont="1" applyBorder="1" applyAlignment="1">
      <alignment horizontal="center"/>
    </xf>
    <xf numFmtId="2" fontId="87" fillId="0" borderId="20" xfId="0" applyNumberFormat="1" applyFont="1" applyBorder="1" applyAlignment="1">
      <alignment horizontal="center" vertical="center"/>
    </xf>
    <xf numFmtId="178" fontId="87" fillId="0" borderId="19" xfId="0" applyNumberFormat="1" applyFont="1" applyBorder="1" applyAlignment="1">
      <alignment horizontal="center"/>
    </xf>
    <xf numFmtId="0" fontId="87" fillId="0" borderId="19" xfId="0" applyFont="1" applyBorder="1" applyAlignment="1">
      <alignment horizontal="right" vertical="center"/>
    </xf>
    <xf numFmtId="2" fontId="89" fillId="0" borderId="20" xfId="0" applyNumberFormat="1" applyFont="1" applyBorder="1" applyAlignment="1">
      <alignment horizontal="center" vertical="center"/>
    </xf>
    <xf numFmtId="0" fontId="94" fillId="0" borderId="19" xfId="0" applyFont="1" applyBorder="1" applyAlignment="1">
      <alignment wrapText="1"/>
    </xf>
    <xf numFmtId="0" fontId="94" fillId="0" borderId="19" xfId="0" applyFont="1" applyBorder="1" applyAlignment="1">
      <alignment vertical="center" wrapText="1"/>
    </xf>
    <xf numFmtId="0" fontId="94" fillId="0" borderId="19" xfId="0" applyFont="1" applyBorder="1" applyAlignment="1">
      <alignment/>
    </xf>
    <xf numFmtId="0" fontId="21" fillId="0" borderId="19" xfId="0" applyFont="1" applyBorder="1" applyAlignment="1">
      <alignment horizontal="left" vertical="top" wrapText="1"/>
    </xf>
    <xf numFmtId="0" fontId="21" fillId="0" borderId="19" xfId="0" applyFont="1" applyBorder="1" applyAlignment="1">
      <alignment horizontal="center"/>
    </xf>
    <xf numFmtId="2" fontId="21" fillId="0" borderId="19" xfId="0" applyNumberFormat="1" applyFont="1" applyBorder="1" applyAlignment="1">
      <alignment/>
    </xf>
    <xf numFmtId="0" fontId="14" fillId="0" borderId="19" xfId="0" applyFont="1" applyBorder="1" applyAlignment="1">
      <alignment horizontal="right" vertical="top" wrapText="1"/>
    </xf>
    <xf numFmtId="2" fontId="14" fillId="0" borderId="20" xfId="0" applyNumberFormat="1" applyFont="1" applyBorder="1" applyAlignment="1">
      <alignment horizontal="center" vertical="center"/>
    </xf>
    <xf numFmtId="0" fontId="93" fillId="0" borderId="19" xfId="35" applyNumberFormat="1" applyFont="1" applyBorder="1" applyAlignment="1" applyProtection="1">
      <alignment horizontal="left" vertical="top" wrapText="1"/>
      <protection/>
    </xf>
    <xf numFmtId="0" fontId="87" fillId="0" borderId="20" xfId="0" applyFont="1" applyBorder="1" applyAlignment="1">
      <alignment/>
    </xf>
    <xf numFmtId="0" fontId="0" fillId="0" borderId="0" xfId="0" applyAlignment="1">
      <alignment horizontal="center" vertical="center"/>
    </xf>
    <xf numFmtId="0" fontId="95" fillId="0" borderId="0" xfId="0" applyFont="1" applyAlignment="1">
      <alignment/>
    </xf>
    <xf numFmtId="0" fontId="89" fillId="4" borderId="19" xfId="0" applyFont="1" applyFill="1" applyBorder="1" applyAlignment="1">
      <alignment horizontal="center" vertical="center"/>
    </xf>
    <xf numFmtId="2" fontId="89" fillId="4" borderId="19" xfId="0" applyNumberFormat="1" applyFont="1" applyFill="1" applyBorder="1" applyAlignment="1">
      <alignment horizontal="center" vertical="center"/>
    </xf>
    <xf numFmtId="0" fontId="89" fillId="0" borderId="22" xfId="0" applyFont="1" applyBorder="1" applyAlignment="1">
      <alignment horizontal="left"/>
    </xf>
    <xf numFmtId="0" fontId="87" fillId="0" borderId="22" xfId="0" applyFont="1" applyBorder="1" applyAlignment="1">
      <alignment/>
    </xf>
    <xf numFmtId="0" fontId="89" fillId="0" borderId="22" xfId="0" applyFont="1" applyBorder="1" applyAlignment="1">
      <alignment/>
    </xf>
    <xf numFmtId="0" fontId="95" fillId="0" borderId="22" xfId="0" applyFont="1" applyBorder="1" applyAlignment="1">
      <alignment/>
    </xf>
    <xf numFmtId="0" fontId="96" fillId="0" borderId="22" xfId="0" applyFont="1" applyBorder="1" applyAlignment="1">
      <alignment/>
    </xf>
    <xf numFmtId="0" fontId="89" fillId="0" borderId="22" xfId="0" applyFont="1" applyBorder="1" applyAlignment="1">
      <alignment horizontal="left" vertical="top" wrapText="1"/>
    </xf>
    <xf numFmtId="0" fontId="87" fillId="0" borderId="22" xfId="0" applyFont="1" applyBorder="1" applyAlignment="1">
      <alignment wrapText="1"/>
    </xf>
    <xf numFmtId="0" fontId="95" fillId="0" borderId="0" xfId="0" applyFont="1" applyAlignment="1">
      <alignment wrapText="1"/>
    </xf>
    <xf numFmtId="0" fontId="87" fillId="0" borderId="22" xfId="0" applyFont="1" applyBorder="1" applyAlignment="1">
      <alignment horizontal="left" vertical="top" wrapText="1"/>
    </xf>
    <xf numFmtId="0" fontId="93" fillId="0" borderId="22" xfId="35" applyNumberFormat="1" applyFont="1" applyBorder="1" applyAlignment="1" applyProtection="1">
      <alignment horizontal="left" vertical="top" wrapText="1"/>
      <protection/>
    </xf>
    <xf numFmtId="0" fontId="89" fillId="4" borderId="22" xfId="0" applyFont="1" applyFill="1" applyBorder="1" applyAlignment="1">
      <alignment/>
    </xf>
    <xf numFmtId="0" fontId="0" fillId="0" borderId="0" xfId="0" applyAlignment="1">
      <alignment horizontal="center"/>
    </xf>
    <xf numFmtId="178" fontId="87" fillId="0" borderId="19" xfId="0" applyNumberFormat="1" applyFont="1" applyBorder="1" applyAlignment="1">
      <alignment horizontal="center" vertical="center" wrapText="1"/>
    </xf>
    <xf numFmtId="0" fontId="97" fillId="0" borderId="19" xfId="0" applyFont="1" applyBorder="1" applyAlignment="1">
      <alignment vertical="center" wrapText="1"/>
    </xf>
    <xf numFmtId="0" fontId="94" fillId="0" borderId="0" xfId="0" applyFont="1" applyAlignment="1">
      <alignment wrapText="1"/>
    </xf>
    <xf numFmtId="0" fontId="87" fillId="4" borderId="19" xfId="0" applyFont="1" applyFill="1" applyBorder="1" applyAlignment="1">
      <alignment horizontal="right" vertical="center" wrapText="1"/>
    </xf>
    <xf numFmtId="0" fontId="89" fillId="4" borderId="19" xfId="0" applyFont="1" applyFill="1" applyBorder="1" applyAlignment="1">
      <alignment vertical="center" wrapText="1"/>
    </xf>
    <xf numFmtId="0" fontId="89" fillId="4" borderId="19" xfId="0" applyFont="1" applyFill="1" applyBorder="1" applyAlignment="1">
      <alignment horizontal="center" vertical="center" wrapText="1"/>
    </xf>
    <xf numFmtId="2" fontId="87" fillId="4" borderId="19" xfId="0" applyNumberFormat="1" applyFont="1" applyFill="1" applyBorder="1" applyAlignment="1">
      <alignment horizontal="center" vertical="center" wrapText="1"/>
    </xf>
    <xf numFmtId="2" fontId="87" fillId="0" borderId="19" xfId="0" applyNumberFormat="1" applyFont="1" applyBorder="1" applyAlignment="1">
      <alignment vertical="center" wrapText="1"/>
    </xf>
    <xf numFmtId="49" fontId="88" fillId="0" borderId="0" xfId="0" applyNumberFormat="1" applyFont="1" applyBorder="1" applyAlignment="1">
      <alignment horizontal="left" vertical="center" wrapText="1"/>
    </xf>
    <xf numFmtId="4" fontId="0" fillId="0" borderId="19" xfId="0" applyNumberFormat="1" applyBorder="1" applyAlignment="1">
      <alignment horizontal="center" vertical="center"/>
    </xf>
    <xf numFmtId="4" fontId="89" fillId="4" borderId="19" xfId="0" applyNumberFormat="1" applyFont="1" applyFill="1" applyBorder="1" applyAlignment="1">
      <alignment horizontal="center" vertical="center" wrapText="1"/>
    </xf>
    <xf numFmtId="4" fontId="87" fillId="4" borderId="19" xfId="0" applyNumberFormat="1" applyFont="1" applyFill="1" applyBorder="1" applyAlignment="1">
      <alignment horizontal="center" vertical="center" wrapText="1"/>
    </xf>
    <xf numFmtId="4" fontId="87" fillId="0" borderId="19" xfId="0" applyNumberFormat="1" applyFont="1" applyBorder="1" applyAlignment="1">
      <alignment horizontal="center" vertical="center"/>
    </xf>
    <xf numFmtId="1" fontId="87" fillId="34" borderId="19" xfId="0" applyNumberFormat="1" applyFont="1" applyFill="1" applyBorder="1" applyAlignment="1">
      <alignment horizontal="center" vertical="center" wrapText="1"/>
    </xf>
    <xf numFmtId="2" fontId="87" fillId="34" borderId="19" xfId="0" applyNumberFormat="1" applyFont="1" applyFill="1" applyBorder="1" applyAlignment="1">
      <alignment horizontal="center" vertical="center" wrapText="1"/>
    </xf>
    <xf numFmtId="178" fontId="87" fillId="34" borderId="19" xfId="0" applyNumberFormat="1" applyFont="1" applyFill="1" applyBorder="1" applyAlignment="1">
      <alignment horizontal="center" vertical="center" wrapText="1"/>
    </xf>
    <xf numFmtId="49" fontId="88" fillId="0" borderId="0" xfId="0" applyNumberFormat="1" applyFont="1" applyBorder="1" applyAlignment="1">
      <alignment horizontal="left" vertical="center"/>
    </xf>
    <xf numFmtId="0" fontId="88" fillId="34" borderId="0" xfId="0" applyFont="1" applyFill="1" applyAlignment="1">
      <alignment horizontal="center"/>
    </xf>
    <xf numFmtId="49" fontId="95" fillId="0" borderId="0" xfId="34" applyNumberFormat="1" applyFont="1" applyFill="1" applyBorder="1" applyProtection="1">
      <alignment horizontal="center" vertical="top" shrinkToFit="1"/>
      <protection/>
    </xf>
    <xf numFmtId="49" fontId="88" fillId="0" borderId="0" xfId="0" applyNumberFormat="1" applyFont="1" applyBorder="1" applyAlignment="1">
      <alignment horizontal="center" vertical="center"/>
    </xf>
    <xf numFmtId="0" fontId="98" fillId="0" borderId="0" xfId="0" applyFont="1" applyAlignment="1">
      <alignment/>
    </xf>
    <xf numFmtId="2" fontId="20" fillId="0" borderId="19" xfId="0" applyNumberFormat="1" applyFont="1" applyBorder="1" applyAlignment="1">
      <alignment horizontal="center" vertical="center"/>
    </xf>
    <xf numFmtId="0" fontId="23" fillId="0" borderId="0" xfId="0" applyFont="1" applyAlignment="1">
      <alignment/>
    </xf>
    <xf numFmtId="0" fontId="24" fillId="0" borderId="0" xfId="0" applyFont="1" applyAlignment="1">
      <alignment/>
    </xf>
    <xf numFmtId="0" fontId="87" fillId="0" borderId="19" xfId="0" applyFont="1" applyBorder="1" applyAlignment="1">
      <alignment horizontal="center" vertical="top" wrapText="1"/>
    </xf>
    <xf numFmtId="4" fontId="89" fillId="0" borderId="19" xfId="0" applyNumberFormat="1" applyFont="1" applyBorder="1" applyAlignment="1">
      <alignment horizontal="right" wrapText="1"/>
    </xf>
    <xf numFmtId="2" fontId="87" fillId="34" borderId="0" xfId="0" applyNumberFormat="1" applyFont="1" applyFill="1" applyAlignment="1">
      <alignment/>
    </xf>
    <xf numFmtId="2" fontId="99" fillId="34" borderId="0" xfId="0" applyNumberFormat="1" applyFont="1" applyFill="1" applyBorder="1" applyAlignment="1">
      <alignment horizontal="center" vertical="center"/>
    </xf>
    <xf numFmtId="0" fontId="87" fillId="34" borderId="0" xfId="0" applyFont="1" applyFill="1" applyAlignment="1">
      <alignment horizontal="center"/>
    </xf>
    <xf numFmtId="179" fontId="87" fillId="0" borderId="0" xfId="0" applyNumberFormat="1" applyFont="1" applyAlignment="1">
      <alignment/>
    </xf>
    <xf numFmtId="0" fontId="11" fillId="0" borderId="0" xfId="0" applyNumberFormat="1" applyFont="1" applyBorder="1" applyAlignment="1">
      <alignment horizontal="justify" wrapText="1"/>
    </xf>
    <xf numFmtId="4" fontId="0" fillId="0" borderId="0" xfId="0" applyNumberFormat="1" applyFont="1" applyAlignment="1">
      <alignment/>
    </xf>
    <xf numFmtId="2" fontId="25" fillId="0" borderId="0" xfId="0" applyNumberFormat="1" applyFont="1" applyAlignment="1">
      <alignment/>
    </xf>
    <xf numFmtId="2" fontId="26" fillId="0" borderId="19" xfId="0" applyNumberFormat="1" applyFont="1" applyBorder="1" applyAlignment="1">
      <alignment/>
    </xf>
    <xf numFmtId="2" fontId="26" fillId="0" borderId="0" xfId="0" applyNumberFormat="1" applyFont="1" applyAlignment="1">
      <alignment/>
    </xf>
    <xf numFmtId="0" fontId="100" fillId="13" borderId="19" xfId="0" applyNumberFormat="1" applyFont="1" applyFill="1" applyBorder="1" applyAlignment="1">
      <alignment horizontal="left"/>
    </xf>
    <xf numFmtId="0" fontId="83" fillId="0" borderId="19" xfId="0" applyNumberFormat="1" applyFont="1" applyBorder="1" applyAlignment="1">
      <alignment horizontal="left"/>
    </xf>
    <xf numFmtId="0" fontId="14" fillId="0" borderId="26" xfId="0" applyNumberFormat="1" applyFont="1" applyBorder="1" applyAlignment="1">
      <alignment vertical="center" textRotation="90"/>
    </xf>
    <xf numFmtId="0" fontId="14" fillId="0" borderId="25" xfId="0" applyNumberFormat="1" applyFont="1" applyBorder="1" applyAlignment="1">
      <alignment vertical="center" textRotation="90"/>
    </xf>
    <xf numFmtId="0" fontId="14" fillId="0" borderId="28" xfId="0" applyNumberFormat="1" applyFont="1" applyBorder="1" applyAlignment="1">
      <alignment vertical="center" textRotation="90"/>
    </xf>
    <xf numFmtId="0" fontId="87" fillId="0" borderId="19" xfId="0" applyFont="1" applyBorder="1" applyAlignment="1">
      <alignment horizontal="center" vertical="center" wrapText="1"/>
    </xf>
    <xf numFmtId="0" fontId="83" fillId="34" borderId="19" xfId="0" applyNumberFormat="1" applyFont="1" applyFill="1" applyBorder="1" applyAlignment="1">
      <alignment horizontal="left"/>
    </xf>
    <xf numFmtId="178" fontId="0" fillId="0" borderId="0" xfId="0" applyNumberFormat="1" applyAlignment="1">
      <alignment/>
    </xf>
    <xf numFmtId="2" fontId="27" fillId="0" borderId="0" xfId="0" applyNumberFormat="1" applyFont="1" applyAlignment="1">
      <alignment/>
    </xf>
    <xf numFmtId="2" fontId="28" fillId="0" borderId="0" xfId="0" applyNumberFormat="1" applyFont="1" applyAlignment="1">
      <alignment/>
    </xf>
    <xf numFmtId="2" fontId="29" fillId="0" borderId="0" xfId="0" applyNumberFormat="1" applyFont="1" applyAlignment="1">
      <alignment/>
    </xf>
    <xf numFmtId="0" fontId="28" fillId="0" borderId="0" xfId="0" applyFont="1" applyAlignment="1">
      <alignment/>
    </xf>
    <xf numFmtId="2" fontId="25" fillId="0" borderId="19" xfId="0" applyNumberFormat="1" applyFont="1" applyBorder="1" applyAlignment="1">
      <alignment/>
    </xf>
    <xf numFmtId="2" fontId="89" fillId="0" borderId="27" xfId="0" applyNumberFormat="1" applyFont="1" applyBorder="1" applyAlignment="1">
      <alignment horizontal="center" vertical="center"/>
    </xf>
    <xf numFmtId="2" fontId="89" fillId="34" borderId="19" xfId="0" applyNumberFormat="1" applyFont="1" applyFill="1" applyBorder="1" applyAlignment="1">
      <alignment horizontal="center" vertical="center" wrapText="1"/>
    </xf>
    <xf numFmtId="2" fontId="87" fillId="34" borderId="19" xfId="0" applyNumberFormat="1" applyFont="1" applyFill="1" applyBorder="1" applyAlignment="1">
      <alignment/>
    </xf>
    <xf numFmtId="4" fontId="0" fillId="34" borderId="19" xfId="0" applyNumberFormat="1" applyFill="1" applyBorder="1" applyAlignment="1">
      <alignment horizontal="center" vertical="center"/>
    </xf>
    <xf numFmtId="0" fontId="101" fillId="13" borderId="19" xfId="0" applyNumberFormat="1" applyFont="1" applyFill="1" applyBorder="1" applyAlignment="1">
      <alignment horizontal="left"/>
    </xf>
    <xf numFmtId="0" fontId="13" fillId="0" borderId="19" xfId="0" applyNumberFormat="1" applyFont="1" applyBorder="1" applyAlignment="1">
      <alignment horizontal="left"/>
    </xf>
    <xf numFmtId="0" fontId="101" fillId="0" borderId="19" xfId="0" applyNumberFormat="1" applyFont="1" applyBorder="1" applyAlignment="1">
      <alignment horizontal="left"/>
    </xf>
    <xf numFmtId="0" fontId="30" fillId="0" borderId="19" xfId="0" applyNumberFormat="1" applyFont="1" applyBorder="1" applyAlignment="1">
      <alignment horizontal="left"/>
    </xf>
    <xf numFmtId="0" fontId="102" fillId="0" borderId="19" xfId="0" applyNumberFormat="1" applyFont="1" applyBorder="1" applyAlignment="1">
      <alignment horizontal="left"/>
    </xf>
    <xf numFmtId="0" fontId="87" fillId="0" borderId="19" xfId="0" applyFont="1" applyBorder="1" applyAlignment="1">
      <alignment horizontal="center" vertical="center" wrapText="1"/>
    </xf>
    <xf numFmtId="0" fontId="3" fillId="3" borderId="0" xfId="0" applyNumberFormat="1" applyFont="1" applyFill="1" applyBorder="1" applyAlignment="1">
      <alignment horizontal="left"/>
    </xf>
    <xf numFmtId="0" fontId="1" fillId="3" borderId="0" xfId="0" applyNumberFormat="1" applyFont="1" applyFill="1" applyBorder="1" applyAlignment="1">
      <alignment horizontal="left"/>
    </xf>
    <xf numFmtId="0" fontId="4" fillId="3" borderId="0" xfId="0" applyNumberFormat="1" applyFont="1" applyFill="1" applyBorder="1" applyAlignment="1">
      <alignment horizontal="left"/>
    </xf>
    <xf numFmtId="0" fontId="5" fillId="3" borderId="0" xfId="0" applyNumberFormat="1" applyFont="1" applyFill="1" applyBorder="1" applyAlignment="1">
      <alignment horizontal="left"/>
    </xf>
    <xf numFmtId="0" fontId="7" fillId="3" borderId="0" xfId="0" applyNumberFormat="1" applyFont="1" applyFill="1" applyBorder="1" applyAlignment="1">
      <alignment horizontal="left"/>
    </xf>
    <xf numFmtId="0" fontId="1" fillId="3" borderId="22" xfId="0" applyNumberFormat="1" applyFont="1" applyFill="1" applyBorder="1" applyAlignment="1">
      <alignment horizontal="center"/>
    </xf>
    <xf numFmtId="49" fontId="13" fillId="3" borderId="19" xfId="0" applyNumberFormat="1" applyFont="1" applyFill="1" applyBorder="1" applyAlignment="1">
      <alignment horizontal="left" textRotation="90"/>
    </xf>
    <xf numFmtId="0" fontId="1" fillId="3" borderId="19" xfId="0" applyNumberFormat="1" applyFont="1" applyFill="1" applyBorder="1" applyAlignment="1">
      <alignment horizontal="left"/>
    </xf>
    <xf numFmtId="0" fontId="7" fillId="3" borderId="19" xfId="0" applyNumberFormat="1" applyFont="1" applyFill="1" applyBorder="1" applyAlignment="1">
      <alignment horizontal="left"/>
    </xf>
    <xf numFmtId="0" fontId="3" fillId="3" borderId="19" xfId="0" applyNumberFormat="1" applyFont="1" applyFill="1" applyBorder="1" applyAlignment="1">
      <alignment horizontal="left"/>
    </xf>
    <xf numFmtId="2" fontId="7" fillId="16" borderId="19" xfId="0" applyNumberFormat="1" applyFont="1" applyFill="1" applyBorder="1" applyAlignment="1">
      <alignment horizontal="left"/>
    </xf>
    <xf numFmtId="4" fontId="1" fillId="0" borderId="0" xfId="0" applyNumberFormat="1" applyFont="1" applyBorder="1" applyAlignment="1">
      <alignment horizontal="left"/>
    </xf>
    <xf numFmtId="179" fontId="1" fillId="0" borderId="0" xfId="0" applyNumberFormat="1" applyFont="1" applyBorder="1" applyAlignment="1">
      <alignment horizontal="left"/>
    </xf>
    <xf numFmtId="0" fontId="87" fillId="0" borderId="19" xfId="0" applyFont="1" applyBorder="1" applyAlignment="1">
      <alignment horizontal="center" vertical="center" wrapText="1"/>
    </xf>
    <xf numFmtId="2" fontId="100" fillId="18" borderId="19" xfId="0" applyNumberFormat="1" applyFont="1" applyFill="1" applyBorder="1" applyAlignment="1">
      <alignment horizontal="left"/>
    </xf>
    <xf numFmtId="0" fontId="100" fillId="18" borderId="19" xfId="0" applyNumberFormat="1" applyFont="1" applyFill="1" applyBorder="1" applyAlignment="1">
      <alignment horizontal="left"/>
    </xf>
    <xf numFmtId="49" fontId="29" fillId="0" borderId="0" xfId="0" applyNumberFormat="1" applyFont="1" applyAlignment="1">
      <alignment/>
    </xf>
    <xf numFmtId="0" fontId="87" fillId="0" borderId="19" xfId="0" applyFont="1" applyBorder="1" applyAlignment="1">
      <alignment horizontal="center" vertical="center" wrapText="1"/>
    </xf>
    <xf numFmtId="0" fontId="87" fillId="0" borderId="19" xfId="0" applyFont="1" applyBorder="1" applyAlignment="1">
      <alignment horizontal="center" vertical="center" wrapText="1"/>
    </xf>
    <xf numFmtId="2" fontId="1" fillId="18" borderId="19" xfId="0" applyNumberFormat="1" applyFont="1" applyFill="1" applyBorder="1" applyAlignment="1">
      <alignment horizontal="left"/>
    </xf>
    <xf numFmtId="0" fontId="87" fillId="0" borderId="19"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19" xfId="0" applyFont="1" applyBorder="1" applyAlignment="1">
      <alignment horizontal="center" vertical="center" wrapText="1"/>
    </xf>
    <xf numFmtId="1" fontId="1" fillId="18" borderId="19" xfId="0" applyNumberFormat="1" applyFont="1" applyFill="1" applyBorder="1" applyAlignment="1">
      <alignment horizontal="left"/>
    </xf>
    <xf numFmtId="0" fontId="82" fillId="0" borderId="19" xfId="0" applyNumberFormat="1" applyFont="1" applyBorder="1" applyAlignment="1">
      <alignment horizontal="left"/>
    </xf>
    <xf numFmtId="2" fontId="30" fillId="0" borderId="19" xfId="0" applyNumberFormat="1" applyFont="1" applyBorder="1" applyAlignment="1">
      <alignment horizontal="left"/>
    </xf>
    <xf numFmtId="4" fontId="7" fillId="0" borderId="0" xfId="0" applyNumberFormat="1" applyFont="1" applyBorder="1" applyAlignment="1">
      <alignment horizontal="left"/>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0" fontId="1" fillId="0" borderId="22" xfId="0" applyNumberFormat="1" applyFont="1" applyBorder="1" applyAlignment="1">
      <alignment horizontal="center"/>
    </xf>
    <xf numFmtId="0" fontId="1" fillId="0" borderId="29" xfId="0" applyNumberFormat="1" applyFont="1" applyBorder="1" applyAlignment="1">
      <alignment horizontal="left" wrapText="1" indent="3"/>
    </xf>
    <xf numFmtId="0" fontId="1" fillId="0" borderId="29" xfId="0" applyNumberFormat="1" applyFont="1" applyBorder="1" applyAlignment="1">
      <alignment horizontal="left" indent="3"/>
    </xf>
    <xf numFmtId="0" fontId="1" fillId="0" borderId="30" xfId="0" applyNumberFormat="1" applyFont="1" applyBorder="1" applyAlignment="1">
      <alignment horizontal="left" indent="3"/>
    </xf>
    <xf numFmtId="4" fontId="1" fillId="34" borderId="20" xfId="0" applyNumberFormat="1" applyFont="1" applyFill="1" applyBorder="1" applyAlignment="1">
      <alignment horizontal="center"/>
    </xf>
    <xf numFmtId="4" fontId="1" fillId="34" borderId="21" xfId="0" applyNumberFormat="1" applyFont="1" applyFill="1" applyBorder="1" applyAlignment="1">
      <alignment horizontal="center"/>
    </xf>
    <xf numFmtId="4" fontId="1" fillId="34" borderId="22"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1" xfId="0" applyNumberFormat="1" applyFont="1" applyBorder="1" applyAlignment="1">
      <alignment horizontal="center"/>
    </xf>
    <xf numFmtId="0" fontId="7" fillId="0" borderId="21" xfId="0" applyNumberFormat="1" applyFont="1" applyBorder="1" applyAlignment="1">
      <alignment horizontal="left"/>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4" fontId="1" fillId="0" borderId="20" xfId="0" applyNumberFormat="1" applyFont="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9" fontId="1" fillId="0" borderId="36" xfId="0" applyNumberFormat="1" applyFont="1" applyBorder="1" applyAlignment="1">
      <alignment horizontal="center"/>
    </xf>
    <xf numFmtId="49" fontId="1" fillId="0" borderId="29"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 fontId="1" fillId="0" borderId="38" xfId="0" applyNumberFormat="1" applyFont="1" applyBorder="1" applyAlignment="1">
      <alignment horizontal="center"/>
    </xf>
    <xf numFmtId="4" fontId="1" fillId="0" borderId="29" xfId="0" applyNumberFormat="1" applyFont="1" applyBorder="1" applyAlignment="1">
      <alignment horizontal="center"/>
    </xf>
    <xf numFmtId="4"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29" xfId="0" applyNumberFormat="1" applyFont="1" applyBorder="1" applyAlignment="1">
      <alignment horizontal="center"/>
    </xf>
    <xf numFmtId="0" fontId="1" fillId="0" borderId="37" xfId="0" applyNumberFormat="1" applyFont="1" applyBorder="1" applyAlignment="1">
      <alignment horizontal="center"/>
    </xf>
    <xf numFmtId="49" fontId="1" fillId="6" borderId="38" xfId="0" applyNumberFormat="1" applyFont="1" applyFill="1" applyBorder="1" applyAlignment="1">
      <alignment horizontal="center"/>
    </xf>
    <xf numFmtId="49" fontId="1" fillId="6" borderId="29" xfId="0" applyNumberFormat="1" applyFont="1" applyFill="1" applyBorder="1" applyAlignment="1">
      <alignment horizontal="center"/>
    </xf>
    <xf numFmtId="49" fontId="1" fillId="6" borderId="37" xfId="0" applyNumberFormat="1" applyFont="1" applyFill="1" applyBorder="1" applyAlignment="1">
      <alignment horizontal="center"/>
    </xf>
    <xf numFmtId="4" fontId="7" fillId="6" borderId="38" xfId="0" applyNumberFormat="1" applyFont="1" applyFill="1" applyBorder="1" applyAlignment="1">
      <alignment horizontal="center"/>
    </xf>
    <xf numFmtId="4" fontId="7" fillId="6" borderId="29" xfId="0" applyNumberFormat="1" applyFont="1" applyFill="1" applyBorder="1" applyAlignment="1">
      <alignment horizontal="center"/>
    </xf>
    <xf numFmtId="4" fontId="7" fillId="6" borderId="37" xfId="0" applyNumberFormat="1" applyFont="1" applyFill="1" applyBorder="1" applyAlignment="1">
      <alignment horizontal="center"/>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0" fontId="1" fillId="0" borderId="30"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9" fontId="1" fillId="0" borderId="43" xfId="0" applyNumberFormat="1" applyFont="1" applyBorder="1" applyAlignment="1">
      <alignment horizontal="center"/>
    </xf>
    <xf numFmtId="49" fontId="1" fillId="0" borderId="39" xfId="0" applyNumberFormat="1" applyFont="1" applyBorder="1" applyAlignment="1">
      <alignment horizontal="center"/>
    </xf>
    <xf numFmtId="0" fontId="1" fillId="6" borderId="38" xfId="0" applyNumberFormat="1" applyFont="1" applyFill="1" applyBorder="1" applyAlignment="1">
      <alignment horizontal="center"/>
    </xf>
    <xf numFmtId="0" fontId="1" fillId="6" borderId="29" xfId="0" applyNumberFormat="1" applyFont="1" applyFill="1" applyBorder="1" applyAlignment="1">
      <alignment horizontal="center"/>
    </xf>
    <xf numFmtId="0" fontId="1" fillId="6" borderId="30" xfId="0" applyNumberFormat="1" applyFont="1" applyFill="1" applyBorder="1" applyAlignment="1">
      <alignment horizontal="center"/>
    </xf>
    <xf numFmtId="0" fontId="1" fillId="6" borderId="29" xfId="0" applyNumberFormat="1" applyFont="1" applyFill="1" applyBorder="1" applyAlignment="1">
      <alignment horizontal="left" wrapText="1" indent="3"/>
    </xf>
    <xf numFmtId="0" fontId="1" fillId="6" borderId="29" xfId="0" applyNumberFormat="1" applyFont="1" applyFill="1" applyBorder="1" applyAlignment="1">
      <alignment horizontal="left" indent="3"/>
    </xf>
    <xf numFmtId="0" fontId="1" fillId="6" borderId="30" xfId="0" applyNumberFormat="1" applyFont="1" applyFill="1" applyBorder="1" applyAlignment="1">
      <alignment horizontal="left" indent="3"/>
    </xf>
    <xf numFmtId="49" fontId="1" fillId="6" borderId="36" xfId="0" applyNumberFormat="1" applyFont="1" applyFill="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49" fontId="1" fillId="0" borderId="27"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43" xfId="0" applyNumberFormat="1" applyFont="1" applyBorder="1" applyAlignment="1">
      <alignment horizontal="center"/>
    </xf>
    <xf numFmtId="0" fontId="1" fillId="0" borderId="43" xfId="0" applyNumberFormat="1" applyFont="1" applyBorder="1" applyAlignment="1">
      <alignment horizontal="center"/>
    </xf>
    <xf numFmtId="4" fontId="1" fillId="0" borderId="27" xfId="0" applyNumberFormat="1" applyFont="1" applyBorder="1" applyAlignment="1">
      <alignment horizontal="center"/>
    </xf>
    <xf numFmtId="4" fontId="1" fillId="0" borderId="45" xfId="0" applyNumberFormat="1" applyFont="1" applyBorder="1" applyAlignment="1">
      <alignment horizontal="center"/>
    </xf>
    <xf numFmtId="4" fontId="1" fillId="0" borderId="46" xfId="0" applyNumberFormat="1" applyFont="1" applyBorder="1" applyAlignment="1">
      <alignment horizontal="center"/>
    </xf>
    <xf numFmtId="0" fontId="1" fillId="0" borderId="27"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49" fontId="1" fillId="13" borderId="24" xfId="0" applyNumberFormat="1" applyFont="1" applyFill="1" applyBorder="1" applyAlignment="1">
      <alignment horizontal="center"/>
    </xf>
    <xf numFmtId="49" fontId="1" fillId="13" borderId="21" xfId="0" applyNumberFormat="1" applyFont="1" applyFill="1" applyBorder="1" applyAlignment="1">
      <alignment horizontal="center"/>
    </xf>
    <xf numFmtId="49" fontId="1" fillId="13" borderId="22" xfId="0" applyNumberFormat="1" applyFont="1" applyFill="1" applyBorder="1" applyAlignment="1">
      <alignment horizontal="center"/>
    </xf>
    <xf numFmtId="49" fontId="1" fillId="13" borderId="20" xfId="0" applyNumberFormat="1" applyFont="1" applyFill="1" applyBorder="1" applyAlignment="1">
      <alignment horizontal="center"/>
    </xf>
    <xf numFmtId="4" fontId="1" fillId="13" borderId="20" xfId="0" applyNumberFormat="1" applyFont="1" applyFill="1" applyBorder="1" applyAlignment="1">
      <alignment horizontal="center"/>
    </xf>
    <xf numFmtId="4" fontId="1" fillId="13" borderId="21" xfId="0" applyNumberFormat="1" applyFont="1" applyFill="1" applyBorder="1" applyAlignment="1">
      <alignment horizontal="center"/>
    </xf>
    <xf numFmtId="4" fontId="1" fillId="13" borderId="22" xfId="0" applyNumberFormat="1" applyFont="1" applyFill="1" applyBorder="1" applyAlignment="1">
      <alignment horizontal="center"/>
    </xf>
    <xf numFmtId="0" fontId="1" fillId="13" borderId="20" xfId="0" applyNumberFormat="1" applyFont="1" applyFill="1" applyBorder="1" applyAlignment="1">
      <alignment horizontal="center"/>
    </xf>
    <xf numFmtId="0" fontId="1" fillId="13" borderId="21" xfId="0" applyNumberFormat="1" applyFont="1" applyFill="1" applyBorder="1" applyAlignment="1">
      <alignment horizontal="center"/>
    </xf>
    <xf numFmtId="0" fontId="1" fillId="13" borderId="23" xfId="0" applyNumberFormat="1" applyFont="1" applyFill="1" applyBorder="1" applyAlignment="1">
      <alignment horizontal="center"/>
    </xf>
    <xf numFmtId="0" fontId="1" fillId="13" borderId="21" xfId="0" applyNumberFormat="1" applyFont="1" applyFill="1" applyBorder="1" applyAlignment="1">
      <alignment horizontal="left" wrapText="1" indent="1"/>
    </xf>
    <xf numFmtId="0" fontId="1" fillId="13" borderId="21" xfId="0" applyNumberFormat="1" applyFont="1" applyFill="1" applyBorder="1" applyAlignment="1">
      <alignment horizontal="left" indent="1"/>
    </xf>
    <xf numFmtId="0" fontId="1" fillId="13" borderId="22" xfId="0" applyNumberFormat="1" applyFont="1" applyFill="1" applyBorder="1" applyAlignment="1">
      <alignment horizontal="center"/>
    </xf>
    <xf numFmtId="4" fontId="1" fillId="34" borderId="38" xfId="0" applyNumberFormat="1" applyFont="1" applyFill="1" applyBorder="1" applyAlignment="1">
      <alignment horizontal="center"/>
    </xf>
    <xf numFmtId="4" fontId="1" fillId="34" borderId="29" xfId="0" applyNumberFormat="1" applyFont="1" applyFill="1" applyBorder="1" applyAlignment="1">
      <alignment horizontal="center"/>
    </xf>
    <xf numFmtId="4" fontId="1" fillId="34" borderId="37" xfId="0" applyNumberFormat="1" applyFont="1" applyFill="1" applyBorder="1" applyAlignment="1">
      <alignment horizontal="center"/>
    </xf>
    <xf numFmtId="4" fontId="7" fillId="13" borderId="20" xfId="0" applyNumberFormat="1" applyFont="1" applyFill="1" applyBorder="1" applyAlignment="1">
      <alignment horizontal="center"/>
    </xf>
    <xf numFmtId="4" fontId="7" fillId="13" borderId="21" xfId="0" applyNumberFormat="1" applyFont="1" applyFill="1" applyBorder="1" applyAlignment="1">
      <alignment horizontal="center"/>
    </xf>
    <xf numFmtId="4" fontId="7" fillId="13" borderId="22" xfId="0" applyNumberFormat="1" applyFont="1" applyFill="1" applyBorder="1" applyAlignment="1">
      <alignment horizontal="center"/>
    </xf>
    <xf numFmtId="0" fontId="1" fillId="0" borderId="45" xfId="0" applyNumberFormat="1" applyFont="1" applyBorder="1" applyAlignment="1">
      <alignment horizontal="left" indent="4"/>
    </xf>
    <xf numFmtId="4" fontId="1" fillId="0" borderId="31" xfId="0" applyNumberFormat="1" applyFont="1" applyBorder="1" applyAlignment="1">
      <alignment horizontal="center"/>
    </xf>
    <xf numFmtId="4" fontId="1" fillId="0" borderId="32" xfId="0" applyNumberFormat="1" applyFont="1" applyBorder="1" applyAlignment="1">
      <alignment horizontal="center"/>
    </xf>
    <xf numFmtId="4" fontId="1" fillId="0" borderId="33" xfId="0" applyNumberFormat="1" applyFont="1" applyBorder="1" applyAlignment="1">
      <alignment horizontal="center"/>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30" xfId="0" applyNumberFormat="1" applyFont="1" applyBorder="1" applyAlignment="1">
      <alignment horizontal="left" indent="4"/>
    </xf>
    <xf numFmtId="0" fontId="1" fillId="13" borderId="21" xfId="0" applyNumberFormat="1" applyFont="1" applyFill="1" applyBorder="1" applyAlignment="1">
      <alignment horizontal="left" wrapText="1" indent="2"/>
    </xf>
    <xf numFmtId="0" fontId="1" fillId="13" borderId="21" xfId="0" applyNumberFormat="1" applyFont="1" applyFill="1" applyBorder="1" applyAlignment="1">
      <alignment horizontal="left" indent="2"/>
    </xf>
    <xf numFmtId="0" fontId="7" fillId="6" borderId="21" xfId="0" applyNumberFormat="1" applyFont="1" applyFill="1" applyBorder="1" applyAlignment="1">
      <alignment horizontal="left"/>
    </xf>
    <xf numFmtId="49" fontId="7" fillId="6" borderId="24" xfId="0" applyNumberFormat="1" applyFont="1" applyFill="1" applyBorder="1" applyAlignment="1">
      <alignment horizontal="center"/>
    </xf>
    <xf numFmtId="49" fontId="7" fillId="6" borderId="21" xfId="0" applyNumberFormat="1" applyFont="1" applyFill="1" applyBorder="1" applyAlignment="1">
      <alignment horizontal="center"/>
    </xf>
    <xf numFmtId="49" fontId="7" fillId="6" borderId="22" xfId="0" applyNumberFormat="1" applyFont="1" applyFill="1" applyBorder="1" applyAlignment="1">
      <alignment horizontal="center"/>
    </xf>
    <xf numFmtId="49" fontId="7" fillId="6" borderId="20" xfId="0" applyNumberFormat="1" applyFont="1" applyFill="1" applyBorder="1" applyAlignment="1">
      <alignment horizontal="center"/>
    </xf>
    <xf numFmtId="49" fontId="1" fillId="6" borderId="20" xfId="0" applyNumberFormat="1" applyFont="1" applyFill="1" applyBorder="1" applyAlignment="1">
      <alignment horizontal="center"/>
    </xf>
    <xf numFmtId="49" fontId="1" fillId="6" borderId="21" xfId="0" applyNumberFormat="1" applyFont="1" applyFill="1" applyBorder="1" applyAlignment="1">
      <alignment horizontal="center"/>
    </xf>
    <xf numFmtId="49" fontId="1" fillId="6" borderId="22" xfId="0" applyNumberFormat="1" applyFont="1" applyFill="1" applyBorder="1" applyAlignment="1">
      <alignment horizontal="center"/>
    </xf>
    <xf numFmtId="4" fontId="7" fillId="6" borderId="20" xfId="0" applyNumberFormat="1" applyFont="1" applyFill="1" applyBorder="1" applyAlignment="1">
      <alignment horizontal="center"/>
    </xf>
    <xf numFmtId="4" fontId="7" fillId="6" borderId="21" xfId="0" applyNumberFormat="1" applyFont="1" applyFill="1" applyBorder="1" applyAlignment="1">
      <alignment horizontal="center"/>
    </xf>
    <xf numFmtId="4" fontId="7" fillId="6" borderId="22" xfId="0" applyNumberFormat="1" applyFont="1" applyFill="1" applyBorder="1" applyAlignment="1">
      <alignment horizontal="center"/>
    </xf>
    <xf numFmtId="0" fontId="1" fillId="6" borderId="20" xfId="0" applyNumberFormat="1" applyFont="1" applyFill="1" applyBorder="1" applyAlignment="1">
      <alignment horizontal="center"/>
    </xf>
    <xf numFmtId="0" fontId="1" fillId="6" borderId="21" xfId="0" applyNumberFormat="1" applyFont="1" applyFill="1" applyBorder="1" applyAlignment="1">
      <alignment horizontal="center"/>
    </xf>
    <xf numFmtId="0" fontId="1" fillId="6" borderId="23" xfId="0" applyNumberFormat="1" applyFont="1" applyFill="1" applyBorder="1" applyAlignment="1">
      <alignment horizontal="center"/>
    </xf>
    <xf numFmtId="0" fontId="1" fillId="13" borderId="29" xfId="0" applyNumberFormat="1" applyFont="1" applyFill="1" applyBorder="1" applyAlignment="1">
      <alignment horizontal="left" wrapText="1" indent="1"/>
    </xf>
    <xf numFmtId="0" fontId="1" fillId="13" borderId="29" xfId="0" applyNumberFormat="1" applyFont="1" applyFill="1" applyBorder="1" applyAlignment="1">
      <alignment horizontal="left" indent="1"/>
    </xf>
    <xf numFmtId="0" fontId="1" fillId="13" borderId="30" xfId="0" applyNumberFormat="1" applyFont="1" applyFill="1" applyBorder="1" applyAlignment="1">
      <alignment horizontal="left" indent="1"/>
    </xf>
    <xf numFmtId="0" fontId="1" fillId="0" borderId="45" xfId="0" applyNumberFormat="1" applyFont="1" applyBorder="1" applyAlignment="1">
      <alignment horizontal="left" indent="3"/>
    </xf>
    <xf numFmtId="0" fontId="1" fillId="0" borderId="48" xfId="0" applyNumberFormat="1" applyFont="1" applyBorder="1" applyAlignment="1">
      <alignment horizontal="center"/>
    </xf>
    <xf numFmtId="0" fontId="1" fillId="0" borderId="0" xfId="0" applyNumberFormat="1" applyFont="1" applyBorder="1" applyAlignment="1">
      <alignment horizontal="center"/>
    </xf>
    <xf numFmtId="0"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0" xfId="0" applyNumberFormat="1" applyFont="1" applyBorder="1" applyAlignment="1">
      <alignment horizontal="center"/>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 fontId="0" fillId="13" borderId="21" xfId="0" applyNumberFormat="1" applyFill="1" applyBorder="1" applyAlignment="1">
      <alignment horizontal="center"/>
    </xf>
    <xf numFmtId="4" fontId="0" fillId="13" borderId="22" xfId="0" applyNumberFormat="1" applyFill="1" applyBorder="1" applyAlignment="1">
      <alignment horizontal="center"/>
    </xf>
    <xf numFmtId="0" fontId="1" fillId="0" borderId="45" xfId="0" applyNumberFormat="1" applyFont="1" applyBorder="1" applyAlignment="1">
      <alignment horizontal="left" indent="2"/>
    </xf>
    <xf numFmtId="0" fontId="1" fillId="0" borderId="29" xfId="0" applyNumberFormat="1" applyFont="1" applyBorder="1" applyAlignment="1">
      <alignment horizontal="left" wrapText="1" indent="2"/>
    </xf>
    <xf numFmtId="0" fontId="1" fillId="0" borderId="30" xfId="0" applyNumberFormat="1" applyFont="1" applyBorder="1" applyAlignment="1">
      <alignment horizontal="left" wrapText="1" indent="2"/>
    </xf>
    <xf numFmtId="3" fontId="1" fillId="0" borderId="20" xfId="0" applyNumberFormat="1" applyFont="1" applyBorder="1" applyAlignment="1">
      <alignment horizontal="center"/>
    </xf>
    <xf numFmtId="3" fontId="1" fillId="0" borderId="21" xfId="0" applyNumberFormat="1" applyFont="1" applyBorder="1" applyAlignment="1">
      <alignment horizontal="center"/>
    </xf>
    <xf numFmtId="3" fontId="1" fillId="0" borderId="22" xfId="0" applyNumberFormat="1" applyFont="1" applyBorder="1" applyAlignment="1">
      <alignment horizontal="center"/>
    </xf>
    <xf numFmtId="49" fontId="1" fillId="13" borderId="39" xfId="0" applyNumberFormat="1" applyFont="1" applyFill="1" applyBorder="1" applyAlignment="1">
      <alignment horizontal="center"/>
    </xf>
    <xf numFmtId="49" fontId="1" fillId="13" borderId="40" xfId="0" applyNumberFormat="1" applyFont="1" applyFill="1" applyBorder="1" applyAlignment="1">
      <alignment horizontal="center"/>
    </xf>
    <xf numFmtId="49" fontId="1" fillId="13" borderId="43" xfId="0" applyNumberFormat="1" applyFont="1" applyFill="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4" fontId="1" fillId="13" borderId="39" xfId="0" applyNumberFormat="1" applyFont="1" applyFill="1" applyBorder="1" applyAlignment="1">
      <alignment horizontal="center"/>
    </xf>
    <xf numFmtId="4" fontId="1" fillId="13" borderId="40" xfId="0" applyNumberFormat="1" applyFont="1" applyFill="1" applyBorder="1" applyAlignment="1">
      <alignment horizontal="center"/>
    </xf>
    <xf numFmtId="4" fontId="1" fillId="13" borderId="43" xfId="0" applyNumberFormat="1" applyFont="1" applyFill="1" applyBorder="1" applyAlignment="1">
      <alignment horizontal="center"/>
    </xf>
    <xf numFmtId="0" fontId="1" fillId="13" borderId="39" xfId="0" applyNumberFormat="1" applyFont="1" applyFill="1" applyBorder="1" applyAlignment="1">
      <alignment horizontal="center"/>
    </xf>
    <xf numFmtId="0" fontId="1" fillId="13" borderId="40" xfId="0" applyNumberFormat="1" applyFont="1" applyFill="1" applyBorder="1" applyAlignment="1">
      <alignment horizontal="center"/>
    </xf>
    <xf numFmtId="0" fontId="1" fillId="13" borderId="41" xfId="0" applyNumberFormat="1" applyFont="1" applyFill="1" applyBorder="1" applyAlignment="1">
      <alignment horizontal="center"/>
    </xf>
    <xf numFmtId="49" fontId="1" fillId="0" borderId="55" xfId="0" applyNumberFormat="1" applyFont="1" applyBorder="1" applyAlignment="1">
      <alignment horizontal="center"/>
    </xf>
    <xf numFmtId="49" fontId="1" fillId="0" borderId="53" xfId="0" applyNumberFormat="1" applyFont="1" applyBorder="1" applyAlignment="1">
      <alignment horizontal="center"/>
    </xf>
    <xf numFmtId="49" fontId="1" fillId="0" borderId="56" xfId="0" applyNumberFormat="1" applyFont="1" applyBorder="1" applyAlignment="1">
      <alignment horizontal="center"/>
    </xf>
    <xf numFmtId="49" fontId="1" fillId="0" borderId="52" xfId="0" applyNumberFormat="1" applyFont="1" applyBorder="1" applyAlignment="1">
      <alignment horizontal="center"/>
    </xf>
    <xf numFmtId="49" fontId="1" fillId="13" borderId="42" xfId="0" applyNumberFormat="1" applyFont="1" applyFill="1" applyBorder="1" applyAlignment="1">
      <alignment horizontal="center"/>
    </xf>
    <xf numFmtId="4" fontId="1" fillId="0" borderId="52" xfId="0" applyNumberFormat="1" applyFont="1" applyBorder="1" applyAlignment="1">
      <alignment horizontal="center"/>
    </xf>
    <xf numFmtId="4" fontId="1" fillId="0" borderId="53" xfId="0" applyNumberFormat="1" applyFont="1" applyBorder="1" applyAlignment="1">
      <alignment horizontal="center"/>
    </xf>
    <xf numFmtId="4" fontId="1" fillId="0" borderId="56" xfId="0" applyNumberFormat="1" applyFont="1" applyBorder="1" applyAlignment="1">
      <alignment horizontal="center"/>
    </xf>
    <xf numFmtId="0" fontId="1" fillId="0" borderId="56" xfId="0" applyNumberFormat="1" applyFont="1" applyBorder="1" applyAlignment="1">
      <alignment horizontal="center"/>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21" xfId="0" applyNumberFormat="1" applyFont="1" applyBorder="1" applyAlignment="1">
      <alignment horizontal="left"/>
    </xf>
    <xf numFmtId="0" fontId="1" fillId="0" borderId="0" xfId="0" applyNumberFormat="1" applyFont="1" applyBorder="1" applyAlignment="1">
      <alignment horizontal="left"/>
    </xf>
    <xf numFmtId="0" fontId="1" fillId="0" borderId="29" xfId="0" applyNumberFormat="1" applyFont="1" applyBorder="1" applyAlignment="1">
      <alignment horizontal="left"/>
    </xf>
    <xf numFmtId="49" fontId="1" fillId="0" borderId="23" xfId="0" applyNumberFormat="1" applyFont="1" applyBorder="1" applyAlignment="1">
      <alignment horizontal="center"/>
    </xf>
    <xf numFmtId="49" fontId="1" fillId="0" borderId="34" xfId="0" applyNumberFormat="1" applyFont="1" applyBorder="1" applyAlignment="1">
      <alignment horizontal="center"/>
    </xf>
    <xf numFmtId="0" fontId="1" fillId="0" borderId="0" xfId="0" applyNumberFormat="1" applyFont="1" applyBorder="1" applyAlignment="1">
      <alignment horizontal="right"/>
    </xf>
    <xf numFmtId="49" fontId="1" fillId="0" borderId="29" xfId="0" applyNumberFormat="1" applyFont="1" applyBorder="1" applyAlignment="1">
      <alignment horizontal="left"/>
    </xf>
    <xf numFmtId="49" fontId="1" fillId="0" borderId="41" xfId="0" applyNumberFormat="1" applyFont="1" applyBorder="1" applyAlignment="1">
      <alignment horizontal="center"/>
    </xf>
    <xf numFmtId="0" fontId="4" fillId="0" borderId="45" xfId="0" applyNumberFormat="1" applyFont="1" applyBorder="1" applyAlignment="1">
      <alignment horizontal="center" vertical="top"/>
    </xf>
    <xf numFmtId="0" fontId="3" fillId="0" borderId="0" xfId="0" applyNumberFormat="1" applyFont="1" applyBorder="1" applyAlignment="1">
      <alignment horizontal="center"/>
    </xf>
    <xf numFmtId="0" fontId="1" fillId="0" borderId="27" xfId="0" applyNumberFormat="1" applyFont="1" applyBorder="1" applyAlignment="1">
      <alignment horizontal="center" vertical="center"/>
    </xf>
    <xf numFmtId="0" fontId="1" fillId="0" borderId="45" xfId="0" applyNumberFormat="1" applyFont="1" applyBorder="1" applyAlignment="1">
      <alignment horizontal="center" vertical="center"/>
    </xf>
    <xf numFmtId="0" fontId="1" fillId="0" borderId="46"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right" vertical="top" wrapText="1"/>
    </xf>
    <xf numFmtId="0" fontId="3" fillId="0" borderId="29" xfId="0" applyNumberFormat="1" applyFont="1" applyBorder="1" applyAlignment="1">
      <alignment horizontal="center"/>
    </xf>
    <xf numFmtId="0" fontId="1" fillId="6" borderId="21" xfId="0" applyNumberFormat="1" applyFont="1" applyFill="1" applyBorder="1" applyAlignment="1">
      <alignment horizontal="left"/>
    </xf>
    <xf numFmtId="49" fontId="1" fillId="6" borderId="42" xfId="0" applyNumberFormat="1" applyFont="1" applyFill="1" applyBorder="1" applyAlignment="1">
      <alignment horizontal="center"/>
    </xf>
    <xf numFmtId="49" fontId="1" fillId="6" borderId="40" xfId="0" applyNumberFormat="1" applyFont="1" applyFill="1" applyBorder="1" applyAlignment="1">
      <alignment horizontal="center"/>
    </xf>
    <xf numFmtId="49" fontId="1" fillId="6" borderId="43" xfId="0" applyNumberFormat="1" applyFont="1" applyFill="1" applyBorder="1" applyAlignment="1">
      <alignment horizontal="center"/>
    </xf>
    <xf numFmtId="49" fontId="1" fillId="6" borderId="39" xfId="0" applyNumberFormat="1" applyFont="1" applyFill="1" applyBorder="1" applyAlignment="1">
      <alignment horizontal="center"/>
    </xf>
    <xf numFmtId="4" fontId="7" fillId="6" borderId="39" xfId="0" applyNumberFormat="1" applyFont="1" applyFill="1" applyBorder="1" applyAlignment="1">
      <alignment horizontal="center"/>
    </xf>
    <xf numFmtId="4" fontId="7" fillId="6" borderId="40" xfId="0" applyNumberFormat="1" applyFont="1" applyFill="1" applyBorder="1" applyAlignment="1">
      <alignment horizontal="center"/>
    </xf>
    <xf numFmtId="4" fontId="7" fillId="6" borderId="43" xfId="0" applyNumberFormat="1" applyFont="1" applyFill="1" applyBorder="1" applyAlignment="1">
      <alignment horizontal="center"/>
    </xf>
    <xf numFmtId="49" fontId="3" fillId="0" borderId="29" xfId="0" applyNumberFormat="1" applyFont="1" applyBorder="1" applyAlignment="1">
      <alignment horizontal="left"/>
    </xf>
    <xf numFmtId="0" fontId="1" fillId="0" borderId="27" xfId="0" applyNumberFormat="1" applyFont="1" applyBorder="1" applyAlignment="1">
      <alignment horizontal="center" vertical="center" wrapText="1"/>
    </xf>
    <xf numFmtId="0" fontId="1" fillId="0" borderId="45"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49" fontId="1" fillId="0" borderId="21" xfId="0" applyNumberFormat="1" applyFont="1" applyBorder="1" applyAlignment="1">
      <alignment horizontal="left"/>
    </xf>
    <xf numFmtId="0" fontId="1" fillId="0" borderId="45" xfId="0" applyNumberFormat="1" applyFont="1" applyBorder="1" applyAlignment="1">
      <alignment horizontal="left"/>
    </xf>
    <xf numFmtId="0" fontId="1" fillId="0" borderId="46" xfId="0" applyNumberFormat="1" applyFont="1" applyBorder="1" applyAlignment="1">
      <alignment horizontal="left"/>
    </xf>
    <xf numFmtId="0" fontId="1" fillId="0" borderId="3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45" xfId="0" applyNumberFormat="1" applyFont="1" applyBorder="1" applyAlignment="1">
      <alignment horizontal="right"/>
    </xf>
    <xf numFmtId="0" fontId="1" fillId="0" borderId="46" xfId="0" applyNumberFormat="1" applyFont="1"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51"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29" xfId="0" applyNumberFormat="1" applyFont="1" applyBorder="1" applyAlignment="1">
      <alignment horizontal="left"/>
    </xf>
    <xf numFmtId="0" fontId="7" fillId="0" borderId="0" xfId="0" applyNumberFormat="1" applyFont="1" applyBorder="1" applyAlignment="1">
      <alignment horizontal="center"/>
    </xf>
    <xf numFmtId="0" fontId="1" fillId="0" borderId="29"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19" xfId="0" applyNumberFormat="1" applyFont="1" applyBorder="1" applyAlignment="1">
      <alignment horizontal="center"/>
    </xf>
    <xf numFmtId="4" fontId="0" fillId="0" borderId="21" xfId="0" applyNumberFormat="1" applyBorder="1" applyAlignment="1">
      <alignment horizontal="center"/>
    </xf>
    <xf numFmtId="4" fontId="0" fillId="0" borderId="22" xfId="0" applyNumberFormat="1" applyBorder="1" applyAlignment="1">
      <alignment horizontal="center"/>
    </xf>
    <xf numFmtId="4" fontId="0" fillId="34" borderId="21" xfId="0" applyNumberFormat="1" applyFill="1" applyBorder="1" applyAlignment="1">
      <alignment horizontal="center"/>
    </xf>
    <xf numFmtId="4" fontId="0" fillId="34" borderId="22" xfId="0" applyNumberFormat="1" applyFill="1" applyBorder="1" applyAlignment="1">
      <alignment horizontal="center"/>
    </xf>
    <xf numFmtId="0" fontId="1" fillId="6" borderId="39" xfId="0" applyNumberFormat="1" applyFont="1" applyFill="1" applyBorder="1" applyAlignment="1">
      <alignment horizontal="center"/>
    </xf>
    <xf numFmtId="0" fontId="1" fillId="6" borderId="40" xfId="0" applyNumberFormat="1" applyFont="1" applyFill="1" applyBorder="1" applyAlignment="1">
      <alignment horizontal="center"/>
    </xf>
    <xf numFmtId="0" fontId="1" fillId="6" borderId="43" xfId="0" applyNumberFormat="1" applyFont="1" applyFill="1" applyBorder="1" applyAlignment="1">
      <alignment horizontal="center"/>
    </xf>
    <xf numFmtId="0" fontId="1" fillId="6" borderId="41" xfId="0" applyNumberFormat="1" applyFont="1" applyFill="1" applyBorder="1" applyAlignment="1">
      <alignment horizontal="center"/>
    </xf>
    <xf numFmtId="0" fontId="1" fillId="34" borderId="20" xfId="0" applyNumberFormat="1" applyFont="1" applyFill="1" applyBorder="1" applyAlignment="1">
      <alignment horizontal="center"/>
    </xf>
    <xf numFmtId="0" fontId="1" fillId="34" borderId="21" xfId="0" applyNumberFormat="1" applyFont="1" applyFill="1" applyBorder="1" applyAlignment="1">
      <alignment horizontal="center"/>
    </xf>
    <xf numFmtId="0" fontId="1" fillId="34" borderId="23" xfId="0" applyNumberFormat="1" applyFont="1" applyFill="1" applyBorder="1" applyAlignment="1">
      <alignment horizontal="center"/>
    </xf>
    <xf numFmtId="49" fontId="1" fillId="34" borderId="21" xfId="0" applyNumberFormat="1" applyFont="1" applyFill="1" applyBorder="1" applyAlignment="1">
      <alignment horizontal="center"/>
    </xf>
    <xf numFmtId="49" fontId="1" fillId="34" borderId="22" xfId="0" applyNumberFormat="1" applyFont="1" applyFill="1" applyBorder="1" applyAlignment="1">
      <alignment horizontal="center"/>
    </xf>
    <xf numFmtId="0" fontId="1" fillId="34" borderId="20" xfId="0" applyNumberFormat="1" applyFont="1" applyFill="1" applyBorder="1" applyAlignment="1">
      <alignment horizontal="left" wrapText="1" indent="1"/>
    </xf>
    <xf numFmtId="0" fontId="1" fillId="34" borderId="21" xfId="0" applyNumberFormat="1" applyFont="1" applyFill="1" applyBorder="1" applyAlignment="1">
      <alignment horizontal="left" indent="1"/>
    </xf>
    <xf numFmtId="49" fontId="1" fillId="34" borderId="24" xfId="0" applyNumberFormat="1" applyFont="1" applyFill="1" applyBorder="1" applyAlignment="1">
      <alignment horizontal="center"/>
    </xf>
    <xf numFmtId="49" fontId="1" fillId="34" borderId="20" xfId="0" applyNumberFormat="1" applyFont="1" applyFill="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3" xfId="0" applyNumberFormat="1" applyFont="1" applyBorder="1" applyAlignment="1">
      <alignment horizontal="right"/>
    </xf>
    <xf numFmtId="0" fontId="1" fillId="0" borderId="57" xfId="0" applyNumberFormat="1" applyFont="1" applyBorder="1" applyAlignment="1">
      <alignment horizontal="center"/>
    </xf>
    <xf numFmtId="0" fontId="1" fillId="0" borderId="58" xfId="0" applyNumberFormat="1" applyFont="1" applyBorder="1" applyAlignment="1">
      <alignment horizontal="center"/>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0" fontId="1" fillId="0" borderId="38" xfId="0" applyNumberFormat="1" applyFont="1" applyBorder="1" applyAlignment="1">
      <alignment horizontal="left" wrapText="1" indent="4"/>
    </xf>
    <xf numFmtId="0" fontId="1" fillId="0" borderId="20" xfId="0" applyNumberFormat="1" applyFont="1" applyBorder="1" applyAlignment="1">
      <alignment horizontal="left" wrapText="1"/>
    </xf>
    <xf numFmtId="0" fontId="1" fillId="0" borderId="27" xfId="0" applyNumberFormat="1" applyFont="1" applyBorder="1" applyAlignment="1">
      <alignment horizontal="left" wrapText="1" indent="4"/>
    </xf>
    <xf numFmtId="0" fontId="1" fillId="0" borderId="47" xfId="0" applyNumberFormat="1" applyFont="1" applyBorder="1" applyAlignment="1">
      <alignment horizontal="left" indent="4"/>
    </xf>
    <xf numFmtId="0" fontId="1" fillId="0" borderId="20" xfId="0" applyNumberFormat="1" applyFont="1" applyBorder="1" applyAlignment="1">
      <alignment horizontal="left" wrapText="1" indent="3"/>
    </xf>
    <xf numFmtId="4" fontId="1" fillId="0" borderId="39" xfId="63" applyNumberFormat="1" applyFont="1" applyBorder="1" applyAlignment="1">
      <alignment horizontal="center"/>
    </xf>
    <xf numFmtId="4" fontId="1" fillId="0" borderId="40" xfId="63" applyNumberFormat="1" applyFont="1" applyBorder="1" applyAlignment="1">
      <alignment horizontal="center"/>
    </xf>
    <xf numFmtId="4" fontId="1" fillId="0" borderId="43" xfId="63" applyNumberFormat="1" applyFont="1" applyBorder="1" applyAlignment="1">
      <alignment horizontal="center"/>
    </xf>
    <xf numFmtId="4" fontId="1" fillId="0" borderId="31" xfId="63" applyNumberFormat="1" applyFont="1" applyBorder="1" applyAlignment="1">
      <alignment horizontal="center"/>
    </xf>
    <xf numFmtId="4" fontId="1" fillId="0" borderId="32" xfId="63" applyNumberFormat="1" applyFont="1" applyBorder="1" applyAlignment="1">
      <alignment horizontal="center"/>
    </xf>
    <xf numFmtId="4" fontId="1" fillId="0" borderId="33" xfId="63" applyNumberFormat="1" applyFont="1" applyBorder="1" applyAlignment="1">
      <alignment horizontal="center"/>
    </xf>
    <xf numFmtId="0" fontId="1" fillId="0" borderId="20" xfId="0" applyNumberFormat="1" applyFont="1" applyBorder="1" applyAlignment="1">
      <alignment horizontal="left" wrapText="1" indent="2"/>
    </xf>
    <xf numFmtId="4" fontId="1" fillId="0" borderId="20" xfId="63" applyNumberFormat="1" applyFont="1" applyBorder="1" applyAlignment="1">
      <alignment horizontal="center"/>
    </xf>
    <xf numFmtId="4" fontId="1" fillId="0" borderId="21" xfId="63" applyNumberFormat="1" applyFont="1" applyBorder="1" applyAlignment="1">
      <alignment horizontal="center"/>
    </xf>
    <xf numFmtId="4" fontId="1" fillId="0" borderId="22" xfId="63" applyNumberFormat="1" applyFont="1" applyBorder="1" applyAlignment="1">
      <alignment horizontal="center"/>
    </xf>
    <xf numFmtId="0" fontId="1" fillId="0" borderId="20" xfId="0" applyNumberFormat="1" applyFont="1" applyBorder="1" applyAlignment="1">
      <alignment horizontal="left" wrapText="1" indent="1"/>
    </xf>
    <xf numFmtId="0" fontId="7" fillId="0" borderId="20" xfId="0" applyNumberFormat="1" applyFont="1" applyBorder="1" applyAlignment="1">
      <alignment horizontal="left"/>
    </xf>
    <xf numFmtId="49" fontId="7" fillId="0" borderId="42" xfId="0" applyNumberFormat="1" applyFont="1" applyBorder="1" applyAlignment="1">
      <alignment horizontal="center"/>
    </xf>
    <xf numFmtId="49" fontId="7" fillId="0" borderId="40" xfId="0" applyNumberFormat="1" applyFont="1" applyBorder="1" applyAlignment="1">
      <alignment horizontal="center"/>
    </xf>
    <xf numFmtId="49" fontId="7" fillId="0" borderId="43" xfId="0" applyNumberFormat="1" applyFont="1" applyBorder="1" applyAlignment="1">
      <alignment horizontal="center"/>
    </xf>
    <xf numFmtId="0" fontId="87" fillId="0" borderId="19" xfId="0" applyFont="1" applyBorder="1" applyAlignment="1">
      <alignment horizontal="center" vertical="center" wrapText="1"/>
    </xf>
    <xf numFmtId="0" fontId="0" fillId="0" borderId="19" xfId="0" applyBorder="1" applyAlignment="1">
      <alignment/>
    </xf>
    <xf numFmtId="0" fontId="87" fillId="0" borderId="20" xfId="0" applyFont="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89" fillId="0" borderId="0" xfId="0" applyFont="1" applyAlignment="1">
      <alignment horizontal="center"/>
    </xf>
    <xf numFmtId="0" fontId="89" fillId="0" borderId="0" xfId="0" applyFont="1" applyAlignment="1">
      <alignment horizontal="center" vertical="center" wrapText="1"/>
    </xf>
    <xf numFmtId="0" fontId="73" fillId="0" borderId="0" xfId="0" applyFont="1" applyAlignment="1">
      <alignment horizontal="center" vertical="center" wrapText="1"/>
    </xf>
    <xf numFmtId="0" fontId="89" fillId="0" borderId="0" xfId="0" applyFont="1" applyAlignment="1">
      <alignment horizontal="left" vertical="center" wrapText="1"/>
    </xf>
    <xf numFmtId="0" fontId="14" fillId="0" borderId="0" xfId="0" applyNumberFormat="1" applyFont="1" applyBorder="1" applyAlignment="1">
      <alignment horizontal="lef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6" xfId="33"/>
    <cellStyle name="xl31"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td2pc5\&#1050;&#1054;&#1055;&#1048;&#1071;%20&#1054;&#1041;&#1052;&#1045;&#1053;&#1053;&#1048;&#1050;&#1040;\&#1086;&#1073;&#1084;&#1077;&#1085;&#1085;&#1080;&#1082;%20&#1076;&#1083;&#1103;%20&#1101;&#1082;&#1086;&#1085;&#1086;&#1084;&#1080;&#1089;&#1090;&#1086;&#1074;\&#1054;&#1073;&#1084;&#1077;&#1085;&#1085;&#1080;&#1082;\&#1055;&#1051;&#1040;&#1053;%20&#1060;&#1061;&#1044;%20&#1053;&#1040;%202021&#1043;&#1054;&#1044;\&#1096;&#1082;.9\&#1055;&#1083;&#1072;&#1085;%20&#1060;&#1061;&#1044;%20&#1054;&#1054;&#1064;%209%20&#1085;&#1072;%2019.05.21%20(&#1089;%20&#1086;&#1089;&#1090;&#1072;&#1090;&#1082;&#1072;&#1084;&#1080;%20&#1085;&#1072;%2001.01.21,%20&#1080;&#1079;&#1084;&#1077;&#1085;&#1077;&#108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 val="1. Доходы от оказания услуг суб"/>
      <sheetName val="2. Доходы от платных услуг"/>
      <sheetName val="3. Доходы от возмещ"/>
      <sheetName val="4. Доходы от аренды"/>
      <sheetName val="5. Доходы безвозм"/>
      <sheetName val="6. Доходы реализ имущ"/>
      <sheetName val="7. Доходы от штрафов"/>
      <sheetName val="8. Доходы от субсидий на иные ц"/>
      <sheetName val="1.1. (211)"/>
      <sheetName val="1.2. (266)"/>
      <sheetName val="1.1.1. (212, 214)"/>
      <sheetName val="1.2.2. (212)"/>
      <sheetName val="1.3. (212, 22604)"/>
      <sheetName val="1.4. (213)"/>
      <sheetName val="2. (290)"/>
      <sheetName val="3.1. (221)"/>
      <sheetName val="3.2. (222)"/>
      <sheetName val="3.3. (223)"/>
      <sheetName val="3.4. (224)"/>
      <sheetName val="3.5. (225)"/>
      <sheetName val="3.6. (226)"/>
      <sheetName val="3.7. (310)"/>
      <sheetName val="3.8. (34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A165"/>
  <sheetViews>
    <sheetView zoomScale="85" zoomScaleNormal="85" zoomScaleSheetLayoutView="110" zoomScalePageLayoutView="0" workbookViewId="0" topLeftCell="B91">
      <selection activeCell="EF102" sqref="EF102:ER102"/>
    </sheetView>
  </sheetViews>
  <sheetFormatPr defaultColWidth="5.625" defaultRowHeight="12.75"/>
  <cols>
    <col min="1" max="105" width="0.875" style="1" customWidth="1"/>
    <col min="106" max="109" width="0.875" style="1" hidden="1" customWidth="1"/>
    <col min="110" max="120" width="0.875" style="1" customWidth="1"/>
    <col min="121" max="121" width="5.875" style="1" customWidth="1"/>
    <col min="122" max="158" width="0.875" style="1" customWidth="1"/>
    <col min="159" max="159" width="6.875" style="1" customWidth="1"/>
    <col min="160" max="160" width="4.50390625" style="1" customWidth="1"/>
    <col min="161" max="161" width="6.50390625" style="1" customWidth="1"/>
    <col min="162" max="163" width="5.625" style="1" customWidth="1"/>
    <col min="164" max="164" width="10.50390625" style="1" customWidth="1"/>
    <col min="165" max="165" width="17.50390625" style="1" customWidth="1"/>
    <col min="166" max="167" width="10.625" style="1" customWidth="1"/>
    <col min="168" max="168" width="11.375" style="1" customWidth="1"/>
    <col min="169" max="169" width="9.875" style="1" customWidth="1"/>
    <col min="170" max="170" width="6.125" style="27" customWidth="1"/>
    <col min="171" max="171" width="7.50390625" style="27" customWidth="1"/>
    <col min="172" max="172" width="7.50390625" style="1" customWidth="1"/>
    <col min="173" max="173" width="10.50390625" style="1" customWidth="1"/>
    <col min="174" max="174" width="10.125" style="1" customWidth="1"/>
    <col min="175" max="175" width="9.00390625" style="1" customWidth="1"/>
    <col min="176" max="176" width="7.50390625" style="1" customWidth="1"/>
    <col min="177" max="177" width="9.50390625" style="1" customWidth="1"/>
    <col min="178" max="179" width="7.125" style="1" customWidth="1"/>
    <col min="180" max="181" width="10.375" style="27" customWidth="1"/>
    <col min="182" max="182" width="8.50390625" style="27" customWidth="1"/>
    <col min="183" max="183" width="7.625" style="1" customWidth="1"/>
    <col min="184" max="184" width="9.50390625" style="1" customWidth="1"/>
    <col min="185" max="185" width="10.50390625" style="1" customWidth="1"/>
    <col min="186" max="186" width="11.625" style="1" customWidth="1"/>
    <col min="187" max="188" width="6.875" style="1" customWidth="1"/>
    <col min="189" max="191" width="12.375" style="1" customWidth="1"/>
    <col min="192" max="195" width="11.125" style="1" customWidth="1"/>
    <col min="196" max="196" width="11.50390625" style="1" customWidth="1"/>
    <col min="197" max="197" width="9.125" style="305" customWidth="1"/>
    <col min="198" max="198" width="9.625" style="305" customWidth="1"/>
    <col min="199" max="200" width="8.875" style="305" customWidth="1"/>
    <col min="201" max="201" width="9.625" style="305" customWidth="1"/>
    <col min="202" max="202" width="8.375" style="305" customWidth="1"/>
    <col min="203" max="203" width="7.875" style="1" customWidth="1"/>
    <col min="204" max="204" width="10.50390625" style="1" customWidth="1"/>
    <col min="205" max="205" width="8.125" style="1" customWidth="1"/>
    <col min="206" max="206" width="9.875" style="1" customWidth="1"/>
    <col min="207" max="207" width="9.50390625" style="1" customWidth="1"/>
    <col min="208" max="208" width="9.00390625" style="1" customWidth="1"/>
    <col min="209" max="209" width="8.125" style="1" customWidth="1"/>
    <col min="210" max="16384" width="5.625" style="1" customWidth="1"/>
  </cols>
  <sheetData>
    <row r="1" spans="106:202" s="3" customFormat="1" ht="9">
      <c r="DB1" s="523" t="s">
        <v>254</v>
      </c>
      <c r="DC1" s="523"/>
      <c r="DD1" s="523"/>
      <c r="DE1" s="523"/>
      <c r="DF1" s="523"/>
      <c r="DG1" s="523"/>
      <c r="DH1" s="523"/>
      <c r="DI1" s="523"/>
      <c r="DJ1" s="523"/>
      <c r="DK1" s="523"/>
      <c r="DL1" s="523"/>
      <c r="DM1" s="523"/>
      <c r="DN1" s="523"/>
      <c r="DO1" s="523"/>
      <c r="DP1" s="523"/>
      <c r="DQ1" s="523"/>
      <c r="DR1" s="523"/>
      <c r="DS1" s="523"/>
      <c r="DT1" s="523"/>
      <c r="DU1" s="523"/>
      <c r="DV1" s="523"/>
      <c r="DW1" s="523"/>
      <c r="DX1" s="523"/>
      <c r="DY1" s="523"/>
      <c r="DZ1" s="523"/>
      <c r="EA1" s="523"/>
      <c r="EB1" s="523"/>
      <c r="EC1" s="523"/>
      <c r="ED1" s="523"/>
      <c r="EE1" s="523"/>
      <c r="EF1" s="523"/>
      <c r="EG1" s="523"/>
      <c r="EH1" s="523"/>
      <c r="EI1" s="523"/>
      <c r="EJ1" s="523"/>
      <c r="EK1" s="523"/>
      <c r="EL1" s="523"/>
      <c r="EM1" s="523"/>
      <c r="EN1" s="523"/>
      <c r="EO1" s="523"/>
      <c r="EP1" s="523"/>
      <c r="EQ1" s="523"/>
      <c r="ER1" s="523"/>
      <c r="ES1" s="523"/>
      <c r="ET1" s="523"/>
      <c r="EU1" s="523"/>
      <c r="EV1" s="523"/>
      <c r="EW1" s="523"/>
      <c r="EX1" s="523"/>
      <c r="EY1" s="523"/>
      <c r="EZ1" s="523"/>
      <c r="FA1" s="523"/>
      <c r="FB1" s="523"/>
      <c r="FC1" s="523"/>
      <c r="FD1" s="523"/>
      <c r="FE1" s="523"/>
      <c r="FN1" s="26"/>
      <c r="FO1" s="26"/>
      <c r="FX1" s="26"/>
      <c r="FY1" s="26"/>
      <c r="FZ1" s="26"/>
      <c r="GO1" s="304"/>
      <c r="GP1" s="304"/>
      <c r="GQ1" s="304"/>
      <c r="GR1" s="304"/>
      <c r="GS1" s="304"/>
      <c r="GT1" s="304"/>
    </row>
    <row r="2" spans="106:202" s="3" customFormat="1" ht="50.25" customHeight="1">
      <c r="DB2" s="524" t="s">
        <v>255</v>
      </c>
      <c r="DC2" s="524"/>
      <c r="DD2" s="524"/>
      <c r="DE2" s="524"/>
      <c r="DF2" s="524"/>
      <c r="DG2" s="524"/>
      <c r="DH2" s="524"/>
      <c r="DI2" s="524"/>
      <c r="DJ2" s="524"/>
      <c r="DK2" s="524"/>
      <c r="DL2" s="524"/>
      <c r="DM2" s="524"/>
      <c r="DN2" s="524"/>
      <c r="DO2" s="524"/>
      <c r="DP2" s="524"/>
      <c r="DQ2" s="524"/>
      <c r="DR2" s="524"/>
      <c r="DS2" s="524"/>
      <c r="DT2" s="524"/>
      <c r="DU2" s="524"/>
      <c r="DV2" s="524"/>
      <c r="DW2" s="524"/>
      <c r="DX2" s="524"/>
      <c r="DY2" s="524"/>
      <c r="DZ2" s="524"/>
      <c r="EA2" s="524"/>
      <c r="EB2" s="524"/>
      <c r="EC2" s="524"/>
      <c r="ED2" s="524"/>
      <c r="EE2" s="524"/>
      <c r="EF2" s="524"/>
      <c r="EG2" s="524"/>
      <c r="EH2" s="524"/>
      <c r="EI2" s="524"/>
      <c r="EJ2" s="524"/>
      <c r="EK2" s="524"/>
      <c r="EL2" s="524"/>
      <c r="EM2" s="524"/>
      <c r="EN2" s="524"/>
      <c r="EO2" s="524"/>
      <c r="EP2" s="524"/>
      <c r="EQ2" s="524"/>
      <c r="ER2" s="524"/>
      <c r="ES2" s="524"/>
      <c r="ET2" s="524"/>
      <c r="EU2" s="524"/>
      <c r="EV2" s="524"/>
      <c r="EW2" s="524"/>
      <c r="EX2" s="524"/>
      <c r="EY2" s="524"/>
      <c r="EZ2" s="524"/>
      <c r="FA2" s="524"/>
      <c r="FB2" s="524"/>
      <c r="FC2" s="524"/>
      <c r="FD2" s="524"/>
      <c r="FE2" s="524"/>
      <c r="FN2" s="26"/>
      <c r="FO2" s="26"/>
      <c r="FX2" s="26"/>
      <c r="FY2" s="26"/>
      <c r="FZ2" s="26"/>
      <c r="GO2" s="304"/>
      <c r="GP2" s="304"/>
      <c r="GQ2" s="304"/>
      <c r="GR2" s="304"/>
      <c r="GS2" s="304"/>
      <c r="GT2" s="304"/>
    </row>
    <row r="3" spans="106:202" s="3" customFormat="1" ht="7.5" customHeight="1">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N3" s="26"/>
      <c r="FO3" s="26"/>
      <c r="FX3" s="26"/>
      <c r="FY3" s="26"/>
      <c r="FZ3" s="26"/>
      <c r="GO3" s="304"/>
      <c r="GP3" s="304"/>
      <c r="GQ3" s="304"/>
      <c r="GR3" s="304"/>
      <c r="GS3" s="304"/>
      <c r="GT3" s="304"/>
    </row>
    <row r="4" spans="106:202" s="3" customFormat="1" ht="9.75" customHeight="1">
      <c r="DB4" s="513" t="s">
        <v>259</v>
      </c>
      <c r="DC4" s="513"/>
      <c r="DD4" s="513"/>
      <c r="DE4" s="513"/>
      <c r="DF4" s="513"/>
      <c r="DG4" s="513"/>
      <c r="DH4" s="513"/>
      <c r="DI4" s="513"/>
      <c r="DJ4" s="513"/>
      <c r="DK4" s="513"/>
      <c r="DL4" s="513"/>
      <c r="DM4" s="513"/>
      <c r="DN4" s="513"/>
      <c r="DO4" s="513"/>
      <c r="DP4" s="513"/>
      <c r="DQ4" s="513"/>
      <c r="DR4" s="513"/>
      <c r="DS4" s="513"/>
      <c r="DT4" s="513"/>
      <c r="DU4" s="513"/>
      <c r="DV4" s="513"/>
      <c r="DW4" s="513"/>
      <c r="DX4" s="513"/>
      <c r="DY4" s="513"/>
      <c r="DZ4" s="513"/>
      <c r="EA4" s="513"/>
      <c r="EB4" s="513"/>
      <c r="EC4" s="513"/>
      <c r="ED4" s="513"/>
      <c r="EE4" s="513"/>
      <c r="EF4" s="513"/>
      <c r="EG4" s="513"/>
      <c r="EH4" s="513"/>
      <c r="EI4" s="513"/>
      <c r="EJ4" s="513"/>
      <c r="EK4" s="513"/>
      <c r="EL4" s="513"/>
      <c r="EM4" s="513"/>
      <c r="EN4" s="513"/>
      <c r="EO4" s="513"/>
      <c r="EP4" s="513"/>
      <c r="EQ4" s="513"/>
      <c r="ER4" s="513"/>
      <c r="ES4" s="513"/>
      <c r="ET4" s="513"/>
      <c r="EU4" s="513"/>
      <c r="EV4" s="513"/>
      <c r="EW4" s="513"/>
      <c r="EX4" s="513"/>
      <c r="EY4" s="513"/>
      <c r="EZ4" s="513"/>
      <c r="FA4" s="513"/>
      <c r="FB4" s="513"/>
      <c r="FC4" s="513"/>
      <c r="FD4" s="513"/>
      <c r="FE4" s="513"/>
      <c r="FN4" s="26"/>
      <c r="FO4" s="26"/>
      <c r="FX4" s="26"/>
      <c r="FY4" s="26"/>
      <c r="FZ4" s="26"/>
      <c r="GO4" s="304"/>
      <c r="GP4" s="304"/>
      <c r="GQ4" s="304"/>
      <c r="GR4" s="304"/>
      <c r="GS4" s="304"/>
      <c r="GT4" s="304"/>
    </row>
    <row r="5" ht="18" customHeight="1"/>
    <row r="6" spans="127:202" s="3" customFormat="1" ht="9">
      <c r="DW6" s="513" t="s">
        <v>24</v>
      </c>
      <c r="DX6" s="513"/>
      <c r="DY6" s="513"/>
      <c r="DZ6" s="513"/>
      <c r="EA6" s="513"/>
      <c r="EB6" s="513"/>
      <c r="EC6" s="513"/>
      <c r="ED6" s="513"/>
      <c r="EE6" s="513"/>
      <c r="EF6" s="513"/>
      <c r="EG6" s="513"/>
      <c r="EH6" s="513"/>
      <c r="EI6" s="513"/>
      <c r="EJ6" s="513"/>
      <c r="EK6" s="513"/>
      <c r="EL6" s="513"/>
      <c r="EM6" s="513"/>
      <c r="EN6" s="513"/>
      <c r="EO6" s="513"/>
      <c r="EP6" s="513"/>
      <c r="EQ6" s="513"/>
      <c r="ER6" s="513"/>
      <c r="ES6" s="513"/>
      <c r="ET6" s="513"/>
      <c r="EU6" s="513"/>
      <c r="EV6" s="513"/>
      <c r="EW6" s="513"/>
      <c r="EX6" s="513"/>
      <c r="EY6" s="513"/>
      <c r="EZ6" s="513"/>
      <c r="FA6" s="513"/>
      <c r="FB6" s="513"/>
      <c r="FC6" s="513"/>
      <c r="FD6" s="513"/>
      <c r="FE6" s="513"/>
      <c r="FN6" s="26"/>
      <c r="FO6" s="26"/>
      <c r="FX6" s="26"/>
      <c r="FY6" s="26"/>
      <c r="FZ6" s="26"/>
      <c r="GO6" s="304"/>
      <c r="GP6" s="304"/>
      <c r="GQ6" s="304"/>
      <c r="GR6" s="304"/>
      <c r="GS6" s="304"/>
      <c r="GT6" s="304"/>
    </row>
    <row r="7" spans="127:202" s="3" customFormat="1" ht="9">
      <c r="DW7" s="525" t="s">
        <v>322</v>
      </c>
      <c r="DX7" s="525"/>
      <c r="DY7" s="525"/>
      <c r="DZ7" s="525"/>
      <c r="EA7" s="525"/>
      <c r="EB7" s="525"/>
      <c r="EC7" s="525"/>
      <c r="ED7" s="525"/>
      <c r="EE7" s="525"/>
      <c r="EF7" s="525"/>
      <c r="EG7" s="525"/>
      <c r="EH7" s="525"/>
      <c r="EI7" s="525"/>
      <c r="EJ7" s="525"/>
      <c r="EK7" s="525"/>
      <c r="EL7" s="525"/>
      <c r="EM7" s="525"/>
      <c r="EN7" s="525"/>
      <c r="EO7" s="525"/>
      <c r="EP7" s="525"/>
      <c r="EQ7" s="525"/>
      <c r="ER7" s="525"/>
      <c r="ES7" s="525"/>
      <c r="ET7" s="525"/>
      <c r="EU7" s="525"/>
      <c r="EV7" s="525"/>
      <c r="EW7" s="525"/>
      <c r="EX7" s="525"/>
      <c r="EY7" s="525"/>
      <c r="EZ7" s="525"/>
      <c r="FA7" s="525"/>
      <c r="FB7" s="525"/>
      <c r="FC7" s="525"/>
      <c r="FD7" s="525"/>
      <c r="FE7" s="525"/>
      <c r="FN7" s="26"/>
      <c r="FO7" s="26"/>
      <c r="FX7" s="26"/>
      <c r="FY7" s="26"/>
      <c r="FZ7" s="26"/>
      <c r="GO7" s="304"/>
      <c r="GP7" s="304"/>
      <c r="GQ7" s="304"/>
      <c r="GR7" s="304"/>
      <c r="GS7" s="304"/>
      <c r="GT7" s="304"/>
    </row>
    <row r="8" spans="127:202" s="4" customFormat="1" ht="7.5">
      <c r="DW8" s="512" t="s">
        <v>19</v>
      </c>
      <c r="DX8" s="512"/>
      <c r="DY8" s="512"/>
      <c r="DZ8" s="512"/>
      <c r="EA8" s="512"/>
      <c r="EB8" s="512"/>
      <c r="EC8" s="512"/>
      <c r="ED8" s="512"/>
      <c r="EE8" s="512"/>
      <c r="EF8" s="512"/>
      <c r="EG8" s="512"/>
      <c r="EH8" s="512"/>
      <c r="EI8" s="512"/>
      <c r="EJ8" s="512"/>
      <c r="EK8" s="512"/>
      <c r="EL8" s="512"/>
      <c r="EM8" s="512"/>
      <c r="EN8" s="512"/>
      <c r="EO8" s="512"/>
      <c r="EP8" s="512"/>
      <c r="EQ8" s="512"/>
      <c r="ER8" s="512"/>
      <c r="ES8" s="512"/>
      <c r="ET8" s="512"/>
      <c r="EU8" s="512"/>
      <c r="EV8" s="512"/>
      <c r="EW8" s="512"/>
      <c r="EX8" s="512"/>
      <c r="EY8" s="512"/>
      <c r="EZ8" s="512"/>
      <c r="FA8" s="512"/>
      <c r="FB8" s="512"/>
      <c r="FC8" s="512"/>
      <c r="FD8" s="512"/>
      <c r="FE8" s="512"/>
      <c r="FN8" s="28"/>
      <c r="FO8" s="28"/>
      <c r="FX8" s="28"/>
      <c r="FY8" s="28"/>
      <c r="FZ8" s="28"/>
      <c r="GO8" s="306"/>
      <c r="GP8" s="306"/>
      <c r="GQ8" s="306"/>
      <c r="GR8" s="306"/>
      <c r="GS8" s="306"/>
      <c r="GT8" s="306"/>
    </row>
    <row r="9" spans="127:202" s="3" customFormat="1" ht="9">
      <c r="DW9" s="525" t="s">
        <v>349</v>
      </c>
      <c r="DX9" s="525"/>
      <c r="DY9" s="525"/>
      <c r="DZ9" s="525"/>
      <c r="EA9" s="525"/>
      <c r="EB9" s="525"/>
      <c r="EC9" s="525"/>
      <c r="ED9" s="525"/>
      <c r="EE9" s="525"/>
      <c r="EF9" s="525"/>
      <c r="EG9" s="525"/>
      <c r="EH9" s="525"/>
      <c r="EI9" s="525"/>
      <c r="EJ9" s="525"/>
      <c r="EK9" s="525"/>
      <c r="EL9" s="525"/>
      <c r="EM9" s="525"/>
      <c r="EN9" s="525"/>
      <c r="EO9" s="525"/>
      <c r="EP9" s="525"/>
      <c r="EQ9" s="525"/>
      <c r="ER9" s="525"/>
      <c r="ES9" s="525"/>
      <c r="ET9" s="525"/>
      <c r="EU9" s="525"/>
      <c r="EV9" s="525"/>
      <c r="EW9" s="525"/>
      <c r="EX9" s="525"/>
      <c r="EY9" s="525"/>
      <c r="EZ9" s="525"/>
      <c r="FA9" s="525"/>
      <c r="FB9" s="525"/>
      <c r="FC9" s="525"/>
      <c r="FD9" s="525"/>
      <c r="FE9" s="525"/>
      <c r="FN9" s="26"/>
      <c r="FO9" s="26"/>
      <c r="FX9" s="26"/>
      <c r="FY9" s="26"/>
      <c r="FZ9" s="26"/>
      <c r="GO9" s="304"/>
      <c r="GP9" s="304"/>
      <c r="GQ9" s="304"/>
      <c r="GR9" s="304"/>
      <c r="GS9" s="304"/>
      <c r="GT9" s="304"/>
    </row>
    <row r="10" spans="127:202" s="4" customFormat="1" ht="7.5">
      <c r="DW10" s="512" t="s">
        <v>20</v>
      </c>
      <c r="DX10" s="512"/>
      <c r="DY10" s="512"/>
      <c r="DZ10" s="512"/>
      <c r="EA10" s="512"/>
      <c r="EB10" s="512"/>
      <c r="EC10" s="512"/>
      <c r="ED10" s="512"/>
      <c r="EE10" s="512"/>
      <c r="EF10" s="512"/>
      <c r="EG10" s="512"/>
      <c r="EH10" s="512"/>
      <c r="EI10" s="512"/>
      <c r="EJ10" s="512"/>
      <c r="EK10" s="512"/>
      <c r="EL10" s="512"/>
      <c r="EM10" s="512"/>
      <c r="EN10" s="512"/>
      <c r="EO10" s="512"/>
      <c r="EP10" s="512"/>
      <c r="EQ10" s="512"/>
      <c r="ER10" s="512"/>
      <c r="ES10" s="512"/>
      <c r="ET10" s="512"/>
      <c r="EU10" s="512"/>
      <c r="EV10" s="512"/>
      <c r="EW10" s="512"/>
      <c r="EX10" s="512"/>
      <c r="EY10" s="512"/>
      <c r="EZ10" s="512"/>
      <c r="FA10" s="512"/>
      <c r="FB10" s="512"/>
      <c r="FC10" s="512"/>
      <c r="FD10" s="512"/>
      <c r="FE10" s="512"/>
      <c r="FN10" s="28"/>
      <c r="FO10" s="28"/>
      <c r="FX10" s="28"/>
      <c r="FY10" s="28"/>
      <c r="FZ10" s="28"/>
      <c r="GO10" s="306"/>
      <c r="GP10" s="306"/>
      <c r="GQ10" s="306"/>
      <c r="GR10" s="306"/>
      <c r="GS10" s="306"/>
      <c r="GT10" s="306"/>
    </row>
    <row r="11" spans="127:202" s="3" customFormat="1" ht="9">
      <c r="DW11" s="525"/>
      <c r="DX11" s="525"/>
      <c r="DY11" s="525"/>
      <c r="DZ11" s="525"/>
      <c r="EA11" s="525"/>
      <c r="EB11" s="525"/>
      <c r="EC11" s="525"/>
      <c r="ED11" s="525"/>
      <c r="EE11" s="525"/>
      <c r="EF11" s="525"/>
      <c r="EG11" s="525"/>
      <c r="EH11" s="525"/>
      <c r="EI11" s="525"/>
      <c r="EL11" s="525" t="s">
        <v>352</v>
      </c>
      <c r="EM11" s="525"/>
      <c r="EN11" s="525"/>
      <c r="EO11" s="525"/>
      <c r="EP11" s="525"/>
      <c r="EQ11" s="525"/>
      <c r="ER11" s="525"/>
      <c r="ES11" s="525"/>
      <c r="ET11" s="525"/>
      <c r="EU11" s="525"/>
      <c r="EV11" s="525"/>
      <c r="EW11" s="525"/>
      <c r="EX11" s="525"/>
      <c r="EY11" s="525"/>
      <c r="EZ11" s="525"/>
      <c r="FA11" s="525"/>
      <c r="FB11" s="525"/>
      <c r="FC11" s="525"/>
      <c r="FD11" s="525"/>
      <c r="FE11" s="525"/>
      <c r="FN11" s="26"/>
      <c r="FO11" s="26"/>
      <c r="FX11" s="26"/>
      <c r="FY11" s="26"/>
      <c r="FZ11" s="26"/>
      <c r="GO11" s="304"/>
      <c r="GP11" s="304"/>
      <c r="GQ11" s="304"/>
      <c r="GR11" s="304"/>
      <c r="GS11" s="304"/>
      <c r="GT11" s="304"/>
    </row>
    <row r="12" spans="127:202" s="4" customFormat="1" ht="7.5">
      <c r="DW12" s="512" t="s">
        <v>21</v>
      </c>
      <c r="DX12" s="512"/>
      <c r="DY12" s="512"/>
      <c r="DZ12" s="512"/>
      <c r="EA12" s="512"/>
      <c r="EB12" s="512"/>
      <c r="EC12" s="512"/>
      <c r="ED12" s="512"/>
      <c r="EE12" s="512"/>
      <c r="EF12" s="512"/>
      <c r="EG12" s="512"/>
      <c r="EH12" s="512"/>
      <c r="EI12" s="512"/>
      <c r="EL12" s="512" t="s">
        <v>22</v>
      </c>
      <c r="EM12" s="512"/>
      <c r="EN12" s="512"/>
      <c r="EO12" s="512"/>
      <c r="EP12" s="512"/>
      <c r="EQ12" s="512"/>
      <c r="ER12" s="512"/>
      <c r="ES12" s="512"/>
      <c r="ET12" s="512"/>
      <c r="EU12" s="512"/>
      <c r="EV12" s="512"/>
      <c r="EW12" s="512"/>
      <c r="EX12" s="512"/>
      <c r="EY12" s="512"/>
      <c r="EZ12" s="512"/>
      <c r="FA12" s="512"/>
      <c r="FB12" s="512"/>
      <c r="FC12" s="512"/>
      <c r="FD12" s="512"/>
      <c r="FE12" s="512"/>
      <c r="FN12" s="28"/>
      <c r="FO12" s="28"/>
      <c r="FX12" s="28"/>
      <c r="FY12" s="28"/>
      <c r="FZ12" s="28"/>
      <c r="GO12" s="306"/>
      <c r="GP12" s="306"/>
      <c r="GQ12" s="306"/>
      <c r="GR12" s="306"/>
      <c r="GS12" s="306"/>
      <c r="GT12" s="306"/>
    </row>
    <row r="13" spans="127:202" s="3" customFormat="1" ht="9">
      <c r="DW13" s="520" t="s">
        <v>23</v>
      </c>
      <c r="DX13" s="520"/>
      <c r="DY13" s="521" t="s">
        <v>779</v>
      </c>
      <c r="DZ13" s="521"/>
      <c r="EA13" s="521"/>
      <c r="EB13" s="522" t="s">
        <v>23</v>
      </c>
      <c r="EC13" s="522"/>
      <c r="EE13" s="521" t="s">
        <v>778</v>
      </c>
      <c r="EF13" s="521"/>
      <c r="EG13" s="521"/>
      <c r="EH13" s="521"/>
      <c r="EI13" s="521"/>
      <c r="EJ13" s="521"/>
      <c r="EK13" s="521"/>
      <c r="EL13" s="521"/>
      <c r="EM13" s="521"/>
      <c r="EN13" s="521"/>
      <c r="EO13" s="521"/>
      <c r="EP13" s="521"/>
      <c r="EQ13" s="521"/>
      <c r="ER13" s="521"/>
      <c r="ES13" s="521"/>
      <c r="ET13" s="520">
        <v>20</v>
      </c>
      <c r="EU13" s="520"/>
      <c r="EV13" s="520"/>
      <c r="EW13" s="534" t="s">
        <v>321</v>
      </c>
      <c r="EX13" s="534"/>
      <c r="EY13" s="534"/>
      <c r="EZ13" s="3" t="s">
        <v>5</v>
      </c>
      <c r="FN13" s="26"/>
      <c r="FO13" s="26"/>
      <c r="FX13" s="26"/>
      <c r="FY13" s="26"/>
      <c r="FZ13" s="26"/>
      <c r="GO13" s="304"/>
      <c r="GP13" s="304"/>
      <c r="GQ13" s="304"/>
      <c r="GR13" s="304"/>
      <c r="GS13" s="304"/>
      <c r="GT13" s="304"/>
    </row>
    <row r="15" spans="96:202" s="5" customFormat="1" ht="11.25">
      <c r="CR15" s="6" t="s">
        <v>26</v>
      </c>
      <c r="CS15" s="561" t="s">
        <v>357</v>
      </c>
      <c r="CT15" s="561"/>
      <c r="CU15" s="561"/>
      <c r="CV15" s="5" t="s">
        <v>5</v>
      </c>
      <c r="FN15" s="29"/>
      <c r="FO15" s="29"/>
      <c r="FX15" s="29"/>
      <c r="FY15" s="29"/>
      <c r="FZ15" s="29"/>
      <c r="GO15" s="307"/>
      <c r="GP15" s="307"/>
      <c r="GQ15" s="307"/>
      <c r="GR15" s="307"/>
      <c r="GS15" s="307"/>
      <c r="GT15" s="307"/>
    </row>
    <row r="16" spans="51:202" s="5" customFormat="1" ht="12.75">
      <c r="AY16" s="559" t="s">
        <v>27</v>
      </c>
      <c r="AZ16" s="559"/>
      <c r="BA16" s="559"/>
      <c r="BB16" s="559"/>
      <c r="BC16" s="559"/>
      <c r="BD16" s="559"/>
      <c r="BE16" s="559"/>
      <c r="BF16" s="561" t="s">
        <v>357</v>
      </c>
      <c r="BG16" s="561"/>
      <c r="BH16" s="561"/>
      <c r="BI16" s="559" t="s">
        <v>28</v>
      </c>
      <c r="BJ16" s="559"/>
      <c r="BK16" s="559"/>
      <c r="BL16" s="559"/>
      <c r="BM16" s="559"/>
      <c r="BN16" s="559"/>
      <c r="BO16" s="559"/>
      <c r="BP16" s="559"/>
      <c r="BQ16" s="559"/>
      <c r="BR16" s="559"/>
      <c r="BS16" s="559"/>
      <c r="BT16" s="559"/>
      <c r="BU16" s="559"/>
      <c r="BV16" s="559"/>
      <c r="BW16" s="559"/>
      <c r="BX16" s="559"/>
      <c r="BY16" s="559"/>
      <c r="BZ16" s="559"/>
      <c r="CA16" s="559"/>
      <c r="CB16" s="559"/>
      <c r="CC16" s="559"/>
      <c r="CD16" s="559"/>
      <c r="CE16" s="561" t="s">
        <v>726</v>
      </c>
      <c r="CF16" s="561"/>
      <c r="CG16" s="561"/>
      <c r="CH16" s="559" t="s">
        <v>29</v>
      </c>
      <c r="CI16" s="559"/>
      <c r="CJ16" s="559"/>
      <c r="CK16" s="559"/>
      <c r="CL16" s="559"/>
      <c r="CM16" s="561" t="s">
        <v>781</v>
      </c>
      <c r="CN16" s="561"/>
      <c r="CO16" s="561"/>
      <c r="CP16" s="560" t="s">
        <v>30</v>
      </c>
      <c r="CQ16" s="560"/>
      <c r="CR16" s="560"/>
      <c r="CS16" s="560"/>
      <c r="CT16" s="560"/>
      <c r="CU16" s="560"/>
      <c r="CV16" s="560"/>
      <c r="CW16" s="560"/>
      <c r="CX16" s="560"/>
      <c r="ES16" s="514" t="s">
        <v>25</v>
      </c>
      <c r="ET16" s="515"/>
      <c r="EU16" s="515"/>
      <c r="EV16" s="515"/>
      <c r="EW16" s="515"/>
      <c r="EX16" s="515"/>
      <c r="EY16" s="515"/>
      <c r="EZ16" s="515"/>
      <c r="FA16" s="515"/>
      <c r="FB16" s="515"/>
      <c r="FC16" s="515"/>
      <c r="FD16" s="515"/>
      <c r="FE16" s="516"/>
      <c r="FN16" s="29"/>
      <c r="FO16" s="29"/>
      <c r="FX16" s="29"/>
      <c r="FY16" s="29"/>
      <c r="FZ16" s="29"/>
      <c r="GO16" s="307"/>
      <c r="GP16" s="307"/>
      <c r="GQ16" s="307"/>
      <c r="GR16" s="307"/>
      <c r="GS16" s="307"/>
      <c r="GT16" s="307"/>
    </row>
    <row r="17" spans="149:161" ht="10.5" thickBot="1">
      <c r="ES17" s="517"/>
      <c r="ET17" s="518"/>
      <c r="EU17" s="518"/>
      <c r="EV17" s="518"/>
      <c r="EW17" s="518"/>
      <c r="EX17" s="518"/>
      <c r="EY17" s="518"/>
      <c r="EZ17" s="518"/>
      <c r="FA17" s="518"/>
      <c r="FB17" s="518"/>
      <c r="FC17" s="518"/>
      <c r="FD17" s="518"/>
      <c r="FE17" s="519"/>
    </row>
    <row r="18" spans="59:161" ht="12.75" customHeight="1">
      <c r="BG18" s="509" t="s">
        <v>42</v>
      </c>
      <c r="BH18" s="509"/>
      <c r="BI18" s="509"/>
      <c r="BJ18" s="509"/>
      <c r="BK18" s="373" t="s">
        <v>779</v>
      </c>
      <c r="BL18" s="373"/>
      <c r="BM18" s="373"/>
      <c r="BN18" s="505" t="s">
        <v>23</v>
      </c>
      <c r="BO18" s="505"/>
      <c r="BQ18" s="373" t="s">
        <v>778</v>
      </c>
      <c r="BR18" s="373"/>
      <c r="BS18" s="373"/>
      <c r="BT18" s="373"/>
      <c r="BU18" s="373"/>
      <c r="BV18" s="373"/>
      <c r="BW18" s="373"/>
      <c r="BX18" s="373"/>
      <c r="BY18" s="373"/>
      <c r="BZ18" s="373"/>
      <c r="CA18" s="373"/>
      <c r="CB18" s="373"/>
      <c r="CC18" s="373"/>
      <c r="CD18" s="373"/>
      <c r="CE18" s="373"/>
      <c r="CF18" s="509">
        <v>20</v>
      </c>
      <c r="CG18" s="509"/>
      <c r="CH18" s="509"/>
      <c r="CI18" s="510" t="s">
        <v>321</v>
      </c>
      <c r="CJ18" s="510"/>
      <c r="CK18" s="510"/>
      <c r="CL18" s="1" t="s">
        <v>43</v>
      </c>
      <c r="EQ18" s="2" t="s">
        <v>31</v>
      </c>
      <c r="ES18" s="394" t="s">
        <v>780</v>
      </c>
      <c r="ET18" s="395"/>
      <c r="EU18" s="395"/>
      <c r="EV18" s="395"/>
      <c r="EW18" s="395"/>
      <c r="EX18" s="395"/>
      <c r="EY18" s="395"/>
      <c r="EZ18" s="395"/>
      <c r="FA18" s="395"/>
      <c r="FB18" s="395"/>
      <c r="FC18" s="395"/>
      <c r="FD18" s="395"/>
      <c r="FE18" s="511"/>
    </row>
    <row r="19" spans="1:161" ht="18" customHeight="1">
      <c r="A19" s="505" t="s">
        <v>34</v>
      </c>
      <c r="B19" s="505"/>
      <c r="C19" s="505"/>
      <c r="D19" s="505"/>
      <c r="E19" s="505"/>
      <c r="F19" s="505"/>
      <c r="G19" s="505"/>
      <c r="H19" s="505"/>
      <c r="I19" s="505"/>
      <c r="J19" s="505"/>
      <c r="K19" s="505"/>
      <c r="L19" s="505"/>
      <c r="M19" s="505"/>
      <c r="N19" s="505"/>
      <c r="O19" s="505"/>
      <c r="P19" s="505"/>
      <c r="Q19" s="505"/>
      <c r="R19" s="505"/>
      <c r="S19" s="505"/>
      <c r="T19" s="505"/>
      <c r="U19" s="505"/>
      <c r="V19" s="505"/>
      <c r="W19" s="505"/>
      <c r="X19" s="505"/>
      <c r="Y19" s="505"/>
      <c r="Z19" s="505"/>
      <c r="AA19" s="505"/>
      <c r="EQ19" s="2" t="s">
        <v>32</v>
      </c>
      <c r="ES19" s="337"/>
      <c r="ET19" s="338"/>
      <c r="EU19" s="338"/>
      <c r="EV19" s="338"/>
      <c r="EW19" s="338"/>
      <c r="EX19" s="338"/>
      <c r="EY19" s="338"/>
      <c r="EZ19" s="338"/>
      <c r="FA19" s="338"/>
      <c r="FB19" s="338"/>
      <c r="FC19" s="338"/>
      <c r="FD19" s="338"/>
      <c r="FE19" s="507"/>
    </row>
    <row r="20" spans="1:161" ht="11.25" customHeight="1">
      <c r="A20" s="1" t="s">
        <v>35</v>
      </c>
      <c r="AB20" s="506" t="s">
        <v>323</v>
      </c>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06"/>
      <c r="CK20" s="506"/>
      <c r="CL20" s="506"/>
      <c r="CM20" s="506"/>
      <c r="CN20" s="506"/>
      <c r="CO20" s="506"/>
      <c r="CP20" s="506"/>
      <c r="CQ20" s="506"/>
      <c r="CR20" s="506"/>
      <c r="CS20" s="506"/>
      <c r="CT20" s="506"/>
      <c r="CU20" s="506"/>
      <c r="CV20" s="506"/>
      <c r="CW20" s="506"/>
      <c r="CX20" s="506"/>
      <c r="CY20" s="506"/>
      <c r="CZ20" s="506"/>
      <c r="DA20" s="506"/>
      <c r="DB20" s="506"/>
      <c r="DC20" s="506"/>
      <c r="DD20" s="506"/>
      <c r="DE20" s="506"/>
      <c r="DF20" s="506"/>
      <c r="DG20" s="506"/>
      <c r="DH20" s="506"/>
      <c r="DI20" s="506"/>
      <c r="DJ20" s="506"/>
      <c r="DK20" s="506"/>
      <c r="DL20" s="506"/>
      <c r="DM20" s="506"/>
      <c r="DN20" s="506"/>
      <c r="DO20" s="506"/>
      <c r="DP20" s="506"/>
      <c r="EQ20" s="2" t="s">
        <v>33</v>
      </c>
      <c r="ES20" s="337" t="s">
        <v>324</v>
      </c>
      <c r="ET20" s="338"/>
      <c r="EU20" s="338"/>
      <c r="EV20" s="338"/>
      <c r="EW20" s="338"/>
      <c r="EX20" s="338"/>
      <c r="EY20" s="338"/>
      <c r="EZ20" s="338"/>
      <c r="FA20" s="338"/>
      <c r="FB20" s="338"/>
      <c r="FC20" s="338"/>
      <c r="FD20" s="338"/>
      <c r="FE20" s="507"/>
    </row>
    <row r="21" spans="147:161" ht="9.75">
      <c r="EQ21" s="2" t="s">
        <v>32</v>
      </c>
      <c r="ES21" s="337"/>
      <c r="ET21" s="338"/>
      <c r="EU21" s="338"/>
      <c r="EV21" s="338"/>
      <c r="EW21" s="338"/>
      <c r="EX21" s="338"/>
      <c r="EY21" s="338"/>
      <c r="EZ21" s="338"/>
      <c r="FA21" s="338"/>
      <c r="FB21" s="338"/>
      <c r="FC21" s="338"/>
      <c r="FD21" s="338"/>
      <c r="FE21" s="507"/>
    </row>
    <row r="22" spans="147:161" ht="9.75">
      <c r="EQ22" s="2" t="s">
        <v>36</v>
      </c>
      <c r="ES22" s="337" t="s">
        <v>353</v>
      </c>
      <c r="ET22" s="338"/>
      <c r="EU22" s="338"/>
      <c r="EV22" s="338"/>
      <c r="EW22" s="338"/>
      <c r="EX22" s="338"/>
      <c r="EY22" s="338"/>
      <c r="EZ22" s="338"/>
      <c r="FA22" s="338"/>
      <c r="FB22" s="338"/>
      <c r="FC22" s="338"/>
      <c r="FD22" s="338"/>
      <c r="FE22" s="507"/>
    </row>
    <row r="23" spans="1:161" ht="9.75">
      <c r="A23" s="1" t="s">
        <v>40</v>
      </c>
      <c r="K23" s="380" t="s">
        <v>350</v>
      </c>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380"/>
      <c r="AW23" s="380"/>
      <c r="AX23" s="380"/>
      <c r="AY23" s="380"/>
      <c r="AZ23" s="380"/>
      <c r="BA23" s="380"/>
      <c r="BB23" s="380"/>
      <c r="BC23" s="380"/>
      <c r="BD23" s="380"/>
      <c r="BE23" s="380"/>
      <c r="BF23" s="380"/>
      <c r="BG23" s="380"/>
      <c r="BH23" s="380"/>
      <c r="BI23" s="380"/>
      <c r="BJ23" s="380"/>
      <c r="BK23" s="380"/>
      <c r="BL23" s="380"/>
      <c r="BM23" s="380"/>
      <c r="BN23" s="380"/>
      <c r="BO23" s="380"/>
      <c r="BP23" s="380"/>
      <c r="BQ23" s="380"/>
      <c r="BR23" s="380"/>
      <c r="BS23" s="380"/>
      <c r="BT23" s="380"/>
      <c r="BU23" s="380"/>
      <c r="BV23" s="380"/>
      <c r="BW23" s="380"/>
      <c r="BX23" s="380"/>
      <c r="BY23" s="380"/>
      <c r="BZ23" s="380"/>
      <c r="CA23" s="380"/>
      <c r="CB23" s="380"/>
      <c r="CC23" s="380"/>
      <c r="CD23" s="380"/>
      <c r="CE23" s="380"/>
      <c r="CF23" s="380"/>
      <c r="CG23" s="380"/>
      <c r="CH23" s="380"/>
      <c r="CI23" s="380"/>
      <c r="CJ23" s="380"/>
      <c r="CK23" s="380"/>
      <c r="CL23" s="380"/>
      <c r="CM23" s="380"/>
      <c r="CN23" s="380"/>
      <c r="CO23" s="380"/>
      <c r="CP23" s="380"/>
      <c r="CQ23" s="380"/>
      <c r="CR23" s="380"/>
      <c r="CS23" s="380"/>
      <c r="CT23" s="380"/>
      <c r="CU23" s="380"/>
      <c r="CV23" s="380"/>
      <c r="CW23" s="380"/>
      <c r="CX23" s="380"/>
      <c r="CY23" s="380"/>
      <c r="CZ23" s="380"/>
      <c r="DA23" s="380"/>
      <c r="DB23" s="380"/>
      <c r="DC23" s="380"/>
      <c r="DD23" s="380"/>
      <c r="DE23" s="380"/>
      <c r="DF23" s="380"/>
      <c r="DG23" s="380"/>
      <c r="DH23" s="380"/>
      <c r="DI23" s="380"/>
      <c r="DJ23" s="380"/>
      <c r="DK23" s="380"/>
      <c r="DL23" s="380"/>
      <c r="DM23" s="380"/>
      <c r="DN23" s="380"/>
      <c r="DO23" s="380"/>
      <c r="DP23" s="380"/>
      <c r="DQ23" s="380"/>
      <c r="DR23" s="380"/>
      <c r="DS23" s="380"/>
      <c r="DT23" s="380"/>
      <c r="DU23" s="380"/>
      <c r="DV23" s="380"/>
      <c r="DW23" s="380"/>
      <c r="DX23" s="380"/>
      <c r="DY23" s="380"/>
      <c r="DZ23" s="380"/>
      <c r="EA23" s="380"/>
      <c r="EB23" s="380"/>
      <c r="EC23" s="380"/>
      <c r="EQ23" s="2" t="s">
        <v>37</v>
      </c>
      <c r="ES23" s="337" t="s">
        <v>325</v>
      </c>
      <c r="ET23" s="338"/>
      <c r="EU23" s="338"/>
      <c r="EV23" s="338"/>
      <c r="EW23" s="338"/>
      <c r="EX23" s="338"/>
      <c r="EY23" s="338"/>
      <c r="EZ23" s="338"/>
      <c r="FA23" s="338"/>
      <c r="FB23" s="338"/>
      <c r="FC23" s="338"/>
      <c r="FD23" s="338"/>
      <c r="FE23" s="507"/>
    </row>
    <row r="24" spans="1:161" ht="18" customHeight="1" thickBot="1">
      <c r="A24" s="1" t="s">
        <v>41</v>
      </c>
      <c r="EQ24" s="2" t="s">
        <v>38</v>
      </c>
      <c r="ES24" s="355" t="s">
        <v>39</v>
      </c>
      <c r="ET24" s="356"/>
      <c r="EU24" s="356"/>
      <c r="EV24" s="356"/>
      <c r="EW24" s="356"/>
      <c r="EX24" s="356"/>
      <c r="EY24" s="356"/>
      <c r="EZ24" s="356"/>
      <c r="FA24" s="356"/>
      <c r="FB24" s="356"/>
      <c r="FC24" s="356"/>
      <c r="FD24" s="356"/>
      <c r="FE24" s="508"/>
    </row>
    <row r="25" ht="9.75">
      <c r="FH25" s="315"/>
    </row>
    <row r="26" spans="1:202" s="7" customFormat="1" ht="9.75">
      <c r="A26" s="562" t="s">
        <v>44</v>
      </c>
      <c r="B26" s="562"/>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2"/>
      <c r="AL26" s="562"/>
      <c r="AM26" s="562"/>
      <c r="AN26" s="562"/>
      <c r="AO26" s="562"/>
      <c r="AP26" s="562"/>
      <c r="AQ26" s="562"/>
      <c r="AR26" s="562"/>
      <c r="AS26" s="562"/>
      <c r="AT26" s="562"/>
      <c r="AU26" s="562"/>
      <c r="AV26" s="562"/>
      <c r="AW26" s="562"/>
      <c r="AX26" s="562"/>
      <c r="AY26" s="562"/>
      <c r="AZ26" s="562"/>
      <c r="BA26" s="562"/>
      <c r="BB26" s="562"/>
      <c r="BC26" s="562"/>
      <c r="BD26" s="562"/>
      <c r="BE26" s="562"/>
      <c r="BF26" s="562"/>
      <c r="BG26" s="562"/>
      <c r="BH26" s="562"/>
      <c r="BI26" s="562"/>
      <c r="BJ26" s="562"/>
      <c r="BK26" s="562"/>
      <c r="BL26" s="562"/>
      <c r="BM26" s="562"/>
      <c r="BN26" s="562"/>
      <c r="BO26" s="562"/>
      <c r="BP26" s="562"/>
      <c r="BQ26" s="562"/>
      <c r="BR26" s="562"/>
      <c r="BS26" s="562"/>
      <c r="BT26" s="562"/>
      <c r="BU26" s="562"/>
      <c r="BV26" s="562"/>
      <c r="BW26" s="562"/>
      <c r="BX26" s="562"/>
      <c r="BY26" s="562"/>
      <c r="BZ26" s="562"/>
      <c r="CA26" s="562"/>
      <c r="CB26" s="562"/>
      <c r="CC26" s="562"/>
      <c r="CD26" s="562"/>
      <c r="CE26" s="562"/>
      <c r="CF26" s="562"/>
      <c r="CG26" s="562"/>
      <c r="CH26" s="562"/>
      <c r="CI26" s="562"/>
      <c r="CJ26" s="562"/>
      <c r="CK26" s="562"/>
      <c r="CL26" s="562"/>
      <c r="CM26" s="562"/>
      <c r="CN26" s="562"/>
      <c r="CO26" s="562"/>
      <c r="CP26" s="562"/>
      <c r="CQ26" s="562"/>
      <c r="CR26" s="562"/>
      <c r="CS26" s="562"/>
      <c r="CT26" s="562"/>
      <c r="CU26" s="562"/>
      <c r="CV26" s="562"/>
      <c r="CW26" s="562"/>
      <c r="CX26" s="562"/>
      <c r="CY26" s="562"/>
      <c r="CZ26" s="562"/>
      <c r="DA26" s="562"/>
      <c r="DB26" s="562"/>
      <c r="DC26" s="562"/>
      <c r="DD26" s="562"/>
      <c r="DE26" s="562"/>
      <c r="DF26" s="562"/>
      <c r="DG26" s="562"/>
      <c r="DH26" s="562"/>
      <c r="DI26" s="562"/>
      <c r="DJ26" s="562"/>
      <c r="DK26" s="562"/>
      <c r="DL26" s="562"/>
      <c r="DM26" s="562"/>
      <c r="DN26" s="562"/>
      <c r="DO26" s="562"/>
      <c r="DP26" s="562"/>
      <c r="DQ26" s="562"/>
      <c r="DR26" s="562"/>
      <c r="DS26" s="562"/>
      <c r="DT26" s="562"/>
      <c r="DU26" s="562"/>
      <c r="DV26" s="562"/>
      <c r="DW26" s="562"/>
      <c r="DX26" s="562"/>
      <c r="DY26" s="562"/>
      <c r="DZ26" s="562"/>
      <c r="EA26" s="562"/>
      <c r="EB26" s="562"/>
      <c r="EC26" s="562"/>
      <c r="ED26" s="562"/>
      <c r="EE26" s="562"/>
      <c r="EF26" s="562"/>
      <c r="EG26" s="562"/>
      <c r="EH26" s="562"/>
      <c r="EI26" s="562"/>
      <c r="EJ26" s="562"/>
      <c r="EK26" s="562"/>
      <c r="EL26" s="562"/>
      <c r="EM26" s="562"/>
      <c r="EN26" s="562"/>
      <c r="EO26" s="562"/>
      <c r="EP26" s="562"/>
      <c r="EQ26" s="562"/>
      <c r="ER26" s="562"/>
      <c r="ES26" s="562"/>
      <c r="ET26" s="562"/>
      <c r="EU26" s="562"/>
      <c r="EV26" s="562"/>
      <c r="EW26" s="562"/>
      <c r="EX26" s="562"/>
      <c r="EY26" s="562"/>
      <c r="EZ26" s="562"/>
      <c r="FA26" s="562"/>
      <c r="FB26" s="562"/>
      <c r="FC26" s="562"/>
      <c r="FD26" s="562"/>
      <c r="FE26" s="562"/>
      <c r="FH26" s="331"/>
      <c r="FN26" s="30"/>
      <c r="FO26" s="30"/>
      <c r="FX26" s="30"/>
      <c r="FY26" s="30"/>
      <c r="FZ26" s="30"/>
      <c r="GO26" s="308"/>
      <c r="GP26" s="308"/>
      <c r="GQ26" s="308"/>
      <c r="GR26" s="308"/>
      <c r="GS26" s="308"/>
      <c r="GT26" s="308"/>
    </row>
    <row r="27" spans="164:166" ht="9.75">
      <c r="FH27" s="315"/>
      <c r="FJ27" s="7"/>
    </row>
    <row r="28" spans="1:161" ht="9.75">
      <c r="A28" s="515" t="s">
        <v>0</v>
      </c>
      <c r="B28" s="515"/>
      <c r="C28" s="515"/>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6"/>
      <c r="BX28" s="535" t="s">
        <v>1</v>
      </c>
      <c r="BY28" s="536"/>
      <c r="BZ28" s="536"/>
      <c r="CA28" s="536"/>
      <c r="CB28" s="536"/>
      <c r="CC28" s="536"/>
      <c r="CD28" s="536"/>
      <c r="CE28" s="554"/>
      <c r="CF28" s="535" t="s">
        <v>2</v>
      </c>
      <c r="CG28" s="536"/>
      <c r="CH28" s="536"/>
      <c r="CI28" s="536"/>
      <c r="CJ28" s="536"/>
      <c r="CK28" s="536"/>
      <c r="CL28" s="536"/>
      <c r="CM28" s="536"/>
      <c r="CN28" s="536"/>
      <c r="CO28" s="536"/>
      <c r="CP28" s="536"/>
      <c r="CQ28" s="536"/>
      <c r="CR28" s="554"/>
      <c r="CS28" s="535" t="s">
        <v>3</v>
      </c>
      <c r="CT28" s="536"/>
      <c r="CU28" s="536"/>
      <c r="CV28" s="536"/>
      <c r="CW28" s="536"/>
      <c r="CX28" s="536"/>
      <c r="CY28" s="536"/>
      <c r="CZ28" s="536"/>
      <c r="DA28" s="536"/>
      <c r="DB28" s="536"/>
      <c r="DC28" s="536"/>
      <c r="DD28" s="536"/>
      <c r="DE28" s="554"/>
      <c r="DF28" s="539" t="s">
        <v>10</v>
      </c>
      <c r="DG28" s="540"/>
      <c r="DH28" s="540"/>
      <c r="DI28" s="540"/>
      <c r="DJ28" s="540"/>
      <c r="DK28" s="540"/>
      <c r="DL28" s="540"/>
      <c r="DM28" s="540"/>
      <c r="DN28" s="540"/>
      <c r="DO28" s="540"/>
      <c r="DP28" s="540"/>
      <c r="DQ28" s="540"/>
      <c r="DR28" s="540"/>
      <c r="DS28" s="540"/>
      <c r="DT28" s="540"/>
      <c r="DU28" s="540"/>
      <c r="DV28" s="540"/>
      <c r="DW28" s="540"/>
      <c r="DX28" s="540"/>
      <c r="DY28" s="540"/>
      <c r="DZ28" s="540"/>
      <c r="EA28" s="540"/>
      <c r="EB28" s="540"/>
      <c r="EC28" s="540"/>
      <c r="ED28" s="540"/>
      <c r="EE28" s="540"/>
      <c r="EF28" s="540"/>
      <c r="EG28" s="540"/>
      <c r="EH28" s="540"/>
      <c r="EI28" s="540"/>
      <c r="EJ28" s="540"/>
      <c r="EK28" s="540"/>
      <c r="EL28" s="540"/>
      <c r="EM28" s="540"/>
      <c r="EN28" s="540"/>
      <c r="EO28" s="540"/>
      <c r="EP28" s="540"/>
      <c r="EQ28" s="540"/>
      <c r="ER28" s="540"/>
      <c r="ES28" s="540"/>
      <c r="ET28" s="540"/>
      <c r="EU28" s="540"/>
      <c r="EV28" s="540"/>
      <c r="EW28" s="540"/>
      <c r="EX28" s="540"/>
      <c r="EY28" s="540"/>
      <c r="EZ28" s="540"/>
      <c r="FA28" s="540"/>
      <c r="FB28" s="540"/>
      <c r="FC28" s="540"/>
      <c r="FD28" s="540"/>
      <c r="FE28" s="540"/>
    </row>
    <row r="29" spans="1:161" ht="11.25" customHeight="1">
      <c r="A29" s="518"/>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8"/>
      <c r="AY29" s="518"/>
      <c r="AZ29" s="518"/>
      <c r="BA29" s="518"/>
      <c r="BB29" s="518"/>
      <c r="BC29" s="518"/>
      <c r="BD29" s="518"/>
      <c r="BE29" s="518"/>
      <c r="BF29" s="518"/>
      <c r="BG29" s="518"/>
      <c r="BH29" s="518"/>
      <c r="BI29" s="518"/>
      <c r="BJ29" s="518"/>
      <c r="BK29" s="518"/>
      <c r="BL29" s="518"/>
      <c r="BM29" s="518"/>
      <c r="BN29" s="518"/>
      <c r="BO29" s="518"/>
      <c r="BP29" s="518"/>
      <c r="BQ29" s="518"/>
      <c r="BR29" s="518"/>
      <c r="BS29" s="518"/>
      <c r="BT29" s="518"/>
      <c r="BU29" s="518"/>
      <c r="BV29" s="518"/>
      <c r="BW29" s="519"/>
      <c r="BX29" s="555"/>
      <c r="BY29" s="556"/>
      <c r="BZ29" s="556"/>
      <c r="CA29" s="556"/>
      <c r="CB29" s="556"/>
      <c r="CC29" s="556"/>
      <c r="CD29" s="556"/>
      <c r="CE29" s="557"/>
      <c r="CF29" s="555"/>
      <c r="CG29" s="556"/>
      <c r="CH29" s="556"/>
      <c r="CI29" s="556"/>
      <c r="CJ29" s="556"/>
      <c r="CK29" s="556"/>
      <c r="CL29" s="556"/>
      <c r="CM29" s="556"/>
      <c r="CN29" s="556"/>
      <c r="CO29" s="556"/>
      <c r="CP29" s="556"/>
      <c r="CQ29" s="556"/>
      <c r="CR29" s="557"/>
      <c r="CS29" s="555"/>
      <c r="CT29" s="556"/>
      <c r="CU29" s="556"/>
      <c r="CV29" s="556"/>
      <c r="CW29" s="556"/>
      <c r="CX29" s="556"/>
      <c r="CY29" s="556"/>
      <c r="CZ29" s="556"/>
      <c r="DA29" s="556"/>
      <c r="DB29" s="556"/>
      <c r="DC29" s="556"/>
      <c r="DD29" s="556"/>
      <c r="DE29" s="557"/>
      <c r="DF29" s="552" t="s">
        <v>4</v>
      </c>
      <c r="DG29" s="553"/>
      <c r="DH29" s="553"/>
      <c r="DI29" s="553"/>
      <c r="DJ29" s="553"/>
      <c r="DK29" s="553"/>
      <c r="DL29" s="546" t="s">
        <v>357</v>
      </c>
      <c r="DM29" s="546"/>
      <c r="DN29" s="546"/>
      <c r="DO29" s="547" t="s">
        <v>5</v>
      </c>
      <c r="DP29" s="547"/>
      <c r="DQ29" s="547"/>
      <c r="DR29" s="548"/>
      <c r="DS29" s="552" t="s">
        <v>4</v>
      </c>
      <c r="DT29" s="553"/>
      <c r="DU29" s="553"/>
      <c r="DV29" s="553"/>
      <c r="DW29" s="553"/>
      <c r="DX29" s="553"/>
      <c r="DY29" s="546" t="s">
        <v>726</v>
      </c>
      <c r="DZ29" s="546"/>
      <c r="EA29" s="546"/>
      <c r="EB29" s="547" t="s">
        <v>5</v>
      </c>
      <c r="EC29" s="547"/>
      <c r="ED29" s="547"/>
      <c r="EE29" s="548"/>
      <c r="EF29" s="552" t="s">
        <v>4</v>
      </c>
      <c r="EG29" s="553"/>
      <c r="EH29" s="553"/>
      <c r="EI29" s="553"/>
      <c r="EJ29" s="553"/>
      <c r="EK29" s="553"/>
      <c r="EL29" s="546" t="s">
        <v>781</v>
      </c>
      <c r="EM29" s="546"/>
      <c r="EN29" s="546"/>
      <c r="EO29" s="547" t="s">
        <v>5</v>
      </c>
      <c r="EP29" s="547"/>
      <c r="EQ29" s="547"/>
      <c r="ER29" s="548"/>
      <c r="ES29" s="535" t="s">
        <v>9</v>
      </c>
      <c r="ET29" s="536"/>
      <c r="EU29" s="536"/>
      <c r="EV29" s="536"/>
      <c r="EW29" s="536"/>
      <c r="EX29" s="536"/>
      <c r="EY29" s="536"/>
      <c r="EZ29" s="536"/>
      <c r="FA29" s="536"/>
      <c r="FB29" s="536"/>
      <c r="FC29" s="536"/>
      <c r="FD29" s="536"/>
      <c r="FE29" s="536"/>
    </row>
    <row r="30" spans="1:161" ht="39" customHeight="1">
      <c r="A30" s="563"/>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4"/>
      <c r="BX30" s="537"/>
      <c r="BY30" s="538"/>
      <c r="BZ30" s="538"/>
      <c r="CA30" s="538"/>
      <c r="CB30" s="538"/>
      <c r="CC30" s="538"/>
      <c r="CD30" s="538"/>
      <c r="CE30" s="558"/>
      <c r="CF30" s="537"/>
      <c r="CG30" s="538"/>
      <c r="CH30" s="538"/>
      <c r="CI30" s="538"/>
      <c r="CJ30" s="538"/>
      <c r="CK30" s="538"/>
      <c r="CL30" s="538"/>
      <c r="CM30" s="538"/>
      <c r="CN30" s="538"/>
      <c r="CO30" s="538"/>
      <c r="CP30" s="538"/>
      <c r="CQ30" s="538"/>
      <c r="CR30" s="558"/>
      <c r="CS30" s="537"/>
      <c r="CT30" s="538"/>
      <c r="CU30" s="538"/>
      <c r="CV30" s="538"/>
      <c r="CW30" s="538"/>
      <c r="CX30" s="538"/>
      <c r="CY30" s="538"/>
      <c r="CZ30" s="538"/>
      <c r="DA30" s="538"/>
      <c r="DB30" s="538"/>
      <c r="DC30" s="538"/>
      <c r="DD30" s="538"/>
      <c r="DE30" s="558"/>
      <c r="DF30" s="549" t="s">
        <v>6</v>
      </c>
      <c r="DG30" s="550"/>
      <c r="DH30" s="550"/>
      <c r="DI30" s="550"/>
      <c r="DJ30" s="550"/>
      <c r="DK30" s="550"/>
      <c r="DL30" s="550"/>
      <c r="DM30" s="550"/>
      <c r="DN30" s="550"/>
      <c r="DO30" s="550"/>
      <c r="DP30" s="550"/>
      <c r="DQ30" s="550"/>
      <c r="DR30" s="551"/>
      <c r="DS30" s="549" t="s">
        <v>7</v>
      </c>
      <c r="DT30" s="550"/>
      <c r="DU30" s="550"/>
      <c r="DV30" s="550"/>
      <c r="DW30" s="550"/>
      <c r="DX30" s="550"/>
      <c r="DY30" s="550"/>
      <c r="DZ30" s="550"/>
      <c r="EA30" s="550"/>
      <c r="EB30" s="550"/>
      <c r="EC30" s="550"/>
      <c r="ED30" s="550"/>
      <c r="EE30" s="551"/>
      <c r="EF30" s="549" t="s">
        <v>8</v>
      </c>
      <c r="EG30" s="550"/>
      <c r="EH30" s="550"/>
      <c r="EI30" s="550"/>
      <c r="EJ30" s="550"/>
      <c r="EK30" s="550"/>
      <c r="EL30" s="550"/>
      <c r="EM30" s="550"/>
      <c r="EN30" s="550"/>
      <c r="EO30" s="550"/>
      <c r="EP30" s="550"/>
      <c r="EQ30" s="550"/>
      <c r="ER30" s="551"/>
      <c r="ES30" s="537"/>
      <c r="ET30" s="538"/>
      <c r="EU30" s="538"/>
      <c r="EV30" s="538"/>
      <c r="EW30" s="538"/>
      <c r="EX30" s="538"/>
      <c r="EY30" s="538"/>
      <c r="EZ30" s="538"/>
      <c r="FA30" s="538"/>
      <c r="FB30" s="538"/>
      <c r="FC30" s="538"/>
      <c r="FD30" s="538"/>
      <c r="FE30" s="538"/>
    </row>
    <row r="31" spans="1:206" ht="13.5" customHeight="1" thickBot="1">
      <c r="A31" s="541" t="s">
        <v>11</v>
      </c>
      <c r="B31" s="541"/>
      <c r="C31" s="541"/>
      <c r="D31" s="541"/>
      <c r="E31" s="541"/>
      <c r="F31" s="541"/>
      <c r="G31" s="541"/>
      <c r="H31" s="541"/>
      <c r="I31" s="541"/>
      <c r="J31" s="541"/>
      <c r="K31" s="541"/>
      <c r="L31" s="541"/>
      <c r="M31" s="541"/>
      <c r="N31" s="541"/>
      <c r="O31" s="541"/>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1"/>
      <c r="AM31" s="541"/>
      <c r="AN31" s="541"/>
      <c r="AO31" s="541"/>
      <c r="AP31" s="541"/>
      <c r="AQ31" s="541"/>
      <c r="AR31" s="541"/>
      <c r="AS31" s="541"/>
      <c r="AT31" s="541"/>
      <c r="AU31" s="541"/>
      <c r="AV31" s="541"/>
      <c r="AW31" s="541"/>
      <c r="AX31" s="541"/>
      <c r="AY31" s="541"/>
      <c r="AZ31" s="541"/>
      <c r="BA31" s="541"/>
      <c r="BB31" s="541"/>
      <c r="BC31" s="541"/>
      <c r="BD31" s="541"/>
      <c r="BE31" s="541"/>
      <c r="BF31" s="541"/>
      <c r="BG31" s="541"/>
      <c r="BH31" s="541"/>
      <c r="BI31" s="541"/>
      <c r="BJ31" s="541"/>
      <c r="BK31" s="541"/>
      <c r="BL31" s="541"/>
      <c r="BM31" s="541"/>
      <c r="BN31" s="541"/>
      <c r="BO31" s="541"/>
      <c r="BP31" s="541"/>
      <c r="BQ31" s="541"/>
      <c r="BR31" s="541"/>
      <c r="BS31" s="541"/>
      <c r="BT31" s="541"/>
      <c r="BU31" s="541"/>
      <c r="BV31" s="541"/>
      <c r="BW31" s="542"/>
      <c r="BX31" s="543" t="s">
        <v>12</v>
      </c>
      <c r="BY31" s="544"/>
      <c r="BZ31" s="544"/>
      <c r="CA31" s="544"/>
      <c r="CB31" s="544"/>
      <c r="CC31" s="544"/>
      <c r="CD31" s="544"/>
      <c r="CE31" s="545"/>
      <c r="CF31" s="543" t="s">
        <v>13</v>
      </c>
      <c r="CG31" s="544"/>
      <c r="CH31" s="544"/>
      <c r="CI31" s="544"/>
      <c r="CJ31" s="544"/>
      <c r="CK31" s="544"/>
      <c r="CL31" s="544"/>
      <c r="CM31" s="544"/>
      <c r="CN31" s="544"/>
      <c r="CO31" s="544"/>
      <c r="CP31" s="544"/>
      <c r="CQ31" s="544"/>
      <c r="CR31" s="545"/>
      <c r="CS31" s="543" t="s">
        <v>14</v>
      </c>
      <c r="CT31" s="544"/>
      <c r="CU31" s="544"/>
      <c r="CV31" s="544"/>
      <c r="CW31" s="544"/>
      <c r="CX31" s="544"/>
      <c r="CY31" s="544"/>
      <c r="CZ31" s="544"/>
      <c r="DA31" s="544"/>
      <c r="DB31" s="544"/>
      <c r="DC31" s="544"/>
      <c r="DD31" s="544"/>
      <c r="DE31" s="545"/>
      <c r="DF31" s="543" t="s">
        <v>15</v>
      </c>
      <c r="DG31" s="544"/>
      <c r="DH31" s="544"/>
      <c r="DI31" s="544"/>
      <c r="DJ31" s="544"/>
      <c r="DK31" s="544"/>
      <c r="DL31" s="544"/>
      <c r="DM31" s="544"/>
      <c r="DN31" s="544"/>
      <c r="DO31" s="544"/>
      <c r="DP31" s="544"/>
      <c r="DQ31" s="544"/>
      <c r="DR31" s="545"/>
      <c r="DS31" s="543" t="s">
        <v>16</v>
      </c>
      <c r="DT31" s="544"/>
      <c r="DU31" s="544"/>
      <c r="DV31" s="544"/>
      <c r="DW31" s="544"/>
      <c r="DX31" s="544"/>
      <c r="DY31" s="544"/>
      <c r="DZ31" s="544"/>
      <c r="EA31" s="544"/>
      <c r="EB31" s="544"/>
      <c r="EC31" s="544"/>
      <c r="ED31" s="544"/>
      <c r="EE31" s="545"/>
      <c r="EF31" s="543" t="s">
        <v>17</v>
      </c>
      <c r="EG31" s="544"/>
      <c r="EH31" s="544"/>
      <c r="EI31" s="544"/>
      <c r="EJ31" s="544"/>
      <c r="EK31" s="544"/>
      <c r="EL31" s="544"/>
      <c r="EM31" s="544"/>
      <c r="EN31" s="544"/>
      <c r="EO31" s="544"/>
      <c r="EP31" s="544"/>
      <c r="EQ31" s="544"/>
      <c r="ER31" s="545"/>
      <c r="ES31" s="543" t="s">
        <v>18</v>
      </c>
      <c r="ET31" s="544"/>
      <c r="EU31" s="544"/>
      <c r="EV31" s="544"/>
      <c r="EW31" s="544"/>
      <c r="EX31" s="544"/>
      <c r="EY31" s="544"/>
      <c r="EZ31" s="544"/>
      <c r="FA31" s="544"/>
      <c r="FB31" s="544"/>
      <c r="FC31" s="544"/>
      <c r="FD31" s="544"/>
      <c r="FE31" s="544"/>
      <c r="FH31" s="1" t="s">
        <v>329</v>
      </c>
      <c r="FI31" s="23" t="s">
        <v>327</v>
      </c>
      <c r="FJ31" s="332" t="s">
        <v>338</v>
      </c>
      <c r="FK31" s="333"/>
      <c r="FL31" s="333"/>
      <c r="FM31" s="333"/>
      <c r="FN31" s="333"/>
      <c r="FO31" s="333"/>
      <c r="FP31" s="333"/>
      <c r="FQ31" s="333"/>
      <c r="FR31" s="333"/>
      <c r="FS31" s="333"/>
      <c r="FT31" s="333"/>
      <c r="FU31" s="333"/>
      <c r="FV31" s="333"/>
      <c r="FW31" s="341"/>
      <c r="FX31" s="332" t="s">
        <v>339</v>
      </c>
      <c r="FY31" s="333"/>
      <c r="FZ31" s="333"/>
      <c r="GA31" s="333"/>
      <c r="GB31" s="333"/>
      <c r="GC31" s="333"/>
      <c r="GD31" s="333"/>
      <c r="GE31" s="333"/>
      <c r="GF31" s="333"/>
      <c r="GG31" s="333"/>
      <c r="GH31" s="333"/>
      <c r="GI31" s="333"/>
      <c r="GJ31" s="333"/>
      <c r="GK31" s="333"/>
      <c r="GL31" s="333"/>
      <c r="GM31" s="333"/>
      <c r="GN31" s="341"/>
      <c r="GO31" s="309"/>
      <c r="GP31" s="309"/>
      <c r="GQ31" s="309"/>
      <c r="GR31" s="309"/>
      <c r="GS31" s="309"/>
      <c r="GT31" s="309"/>
      <c r="GU31" s="565" t="s">
        <v>332</v>
      </c>
      <c r="GV31" s="565"/>
      <c r="GW31" s="565"/>
      <c r="GX31" s="565"/>
    </row>
    <row r="32" spans="1:206" s="24" customFormat="1" ht="108.75" customHeight="1">
      <c r="A32" s="526" t="s">
        <v>45</v>
      </c>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7" t="s">
        <v>46</v>
      </c>
      <c r="BY32" s="528"/>
      <c r="BZ32" s="528"/>
      <c r="CA32" s="528"/>
      <c r="CB32" s="528"/>
      <c r="CC32" s="528"/>
      <c r="CD32" s="528"/>
      <c r="CE32" s="529"/>
      <c r="CF32" s="530" t="s">
        <v>47</v>
      </c>
      <c r="CG32" s="528"/>
      <c r="CH32" s="528"/>
      <c r="CI32" s="528"/>
      <c r="CJ32" s="528"/>
      <c r="CK32" s="528"/>
      <c r="CL32" s="528"/>
      <c r="CM32" s="528"/>
      <c r="CN32" s="528"/>
      <c r="CO32" s="528"/>
      <c r="CP32" s="528"/>
      <c r="CQ32" s="528"/>
      <c r="CR32" s="529"/>
      <c r="CS32" s="530" t="s">
        <v>47</v>
      </c>
      <c r="CT32" s="528"/>
      <c r="CU32" s="528"/>
      <c r="CV32" s="528"/>
      <c r="CW32" s="528"/>
      <c r="CX32" s="528"/>
      <c r="CY32" s="528"/>
      <c r="CZ32" s="528"/>
      <c r="DA32" s="528"/>
      <c r="DB32" s="528"/>
      <c r="DC32" s="528"/>
      <c r="DD32" s="528"/>
      <c r="DE32" s="529"/>
      <c r="DF32" s="531">
        <f>GY76</f>
        <v>0</v>
      </c>
      <c r="DG32" s="532"/>
      <c r="DH32" s="532"/>
      <c r="DI32" s="532"/>
      <c r="DJ32" s="532"/>
      <c r="DK32" s="532"/>
      <c r="DL32" s="532"/>
      <c r="DM32" s="532"/>
      <c r="DN32" s="532"/>
      <c r="DO32" s="532"/>
      <c r="DP32" s="532"/>
      <c r="DQ32" s="532"/>
      <c r="DR32" s="533"/>
      <c r="DS32" s="570"/>
      <c r="DT32" s="571"/>
      <c r="DU32" s="571"/>
      <c r="DV32" s="571"/>
      <c r="DW32" s="571"/>
      <c r="DX32" s="571"/>
      <c r="DY32" s="571"/>
      <c r="DZ32" s="571"/>
      <c r="EA32" s="571"/>
      <c r="EB32" s="571"/>
      <c r="EC32" s="571"/>
      <c r="ED32" s="571"/>
      <c r="EE32" s="572"/>
      <c r="EF32" s="570"/>
      <c r="EG32" s="571"/>
      <c r="EH32" s="571"/>
      <c r="EI32" s="571"/>
      <c r="EJ32" s="571"/>
      <c r="EK32" s="571"/>
      <c r="EL32" s="571"/>
      <c r="EM32" s="571"/>
      <c r="EN32" s="571"/>
      <c r="EO32" s="571"/>
      <c r="EP32" s="571"/>
      <c r="EQ32" s="571"/>
      <c r="ER32" s="572"/>
      <c r="ES32" s="570"/>
      <c r="ET32" s="571"/>
      <c r="EU32" s="571"/>
      <c r="EV32" s="571"/>
      <c r="EW32" s="571"/>
      <c r="EX32" s="571"/>
      <c r="EY32" s="571"/>
      <c r="EZ32" s="571"/>
      <c r="FA32" s="571"/>
      <c r="FB32" s="571"/>
      <c r="FC32" s="571"/>
      <c r="FD32" s="571"/>
      <c r="FE32" s="573"/>
      <c r="FH32" s="25"/>
      <c r="FI32" s="25"/>
      <c r="FJ32" s="45" t="s">
        <v>362</v>
      </c>
      <c r="FK32" s="45" t="s">
        <v>772</v>
      </c>
      <c r="FL32" s="45" t="s">
        <v>363</v>
      </c>
      <c r="FM32" s="45" t="s">
        <v>364</v>
      </c>
      <c r="FN32" s="45" t="s">
        <v>365</v>
      </c>
      <c r="FO32" s="45" t="s">
        <v>366</v>
      </c>
      <c r="FP32" s="45" t="s">
        <v>367</v>
      </c>
      <c r="FQ32" s="45" t="s">
        <v>368</v>
      </c>
      <c r="FR32" s="45" t="s">
        <v>369</v>
      </c>
      <c r="FS32" s="45" t="s">
        <v>370</v>
      </c>
      <c r="FT32" s="45" t="s">
        <v>371</v>
      </c>
      <c r="FU32" s="45" t="s">
        <v>372</v>
      </c>
      <c r="FV32" s="45" t="s">
        <v>373</v>
      </c>
      <c r="FW32" s="45" t="s">
        <v>374</v>
      </c>
      <c r="FX32" s="41" t="s">
        <v>375</v>
      </c>
      <c r="FY32" s="41" t="s">
        <v>762</v>
      </c>
      <c r="FZ32" s="41" t="s">
        <v>711</v>
      </c>
      <c r="GA32" s="41" t="s">
        <v>360</v>
      </c>
      <c r="GB32" s="41" t="s">
        <v>765</v>
      </c>
      <c r="GC32" s="41" t="s">
        <v>708</v>
      </c>
      <c r="GD32" s="41" t="s">
        <v>381</v>
      </c>
      <c r="GE32" s="41" t="s">
        <v>755</v>
      </c>
      <c r="GF32" s="41" t="s">
        <v>713</v>
      </c>
      <c r="GG32" s="41" t="s">
        <v>715</v>
      </c>
      <c r="GH32" s="41" t="s">
        <v>775</v>
      </c>
      <c r="GI32" s="41" t="s">
        <v>776</v>
      </c>
      <c r="GJ32" s="41" t="s">
        <v>710</v>
      </c>
      <c r="GK32" s="41" t="s">
        <v>709</v>
      </c>
      <c r="GL32" s="41" t="s">
        <v>716</v>
      </c>
      <c r="GM32" s="41" t="s">
        <v>769</v>
      </c>
      <c r="GN32" s="41" t="s">
        <v>738</v>
      </c>
      <c r="GO32" s="310" t="s">
        <v>727</v>
      </c>
      <c r="GP32" s="310" t="s">
        <v>728</v>
      </c>
      <c r="GQ32" s="310" t="s">
        <v>729</v>
      </c>
      <c r="GR32" s="310" t="s">
        <v>730</v>
      </c>
      <c r="GS32" s="310" t="s">
        <v>731</v>
      </c>
      <c r="GT32" s="310" t="s">
        <v>732</v>
      </c>
      <c r="GU32" s="40" t="s">
        <v>351</v>
      </c>
      <c r="GV32" s="40" t="s">
        <v>714</v>
      </c>
      <c r="GW32" s="40" t="s">
        <v>333</v>
      </c>
      <c r="GX32" s="40" t="s">
        <v>334</v>
      </c>
    </row>
    <row r="33" spans="1:207" ht="12.75" customHeight="1">
      <c r="A33" s="504" t="s">
        <v>48</v>
      </c>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c r="AR33" s="504"/>
      <c r="AS33" s="504"/>
      <c r="AT33" s="504"/>
      <c r="AU33" s="504"/>
      <c r="AV33" s="504"/>
      <c r="AW33" s="504"/>
      <c r="AX33" s="504"/>
      <c r="AY33" s="504"/>
      <c r="AZ33" s="504"/>
      <c r="BA33" s="504"/>
      <c r="BB33" s="504"/>
      <c r="BC33" s="504"/>
      <c r="BD33" s="504"/>
      <c r="BE33" s="504"/>
      <c r="BF33" s="504"/>
      <c r="BG33" s="504"/>
      <c r="BH33" s="504"/>
      <c r="BI33" s="504"/>
      <c r="BJ33" s="504"/>
      <c r="BK33" s="504"/>
      <c r="BL33" s="504"/>
      <c r="BM33" s="504"/>
      <c r="BN33" s="504"/>
      <c r="BO33" s="504"/>
      <c r="BP33" s="504"/>
      <c r="BQ33" s="504"/>
      <c r="BR33" s="504"/>
      <c r="BS33" s="504"/>
      <c r="BT33" s="504"/>
      <c r="BU33" s="504"/>
      <c r="BV33" s="504"/>
      <c r="BW33" s="504"/>
      <c r="BX33" s="337" t="s">
        <v>49</v>
      </c>
      <c r="BY33" s="338"/>
      <c r="BZ33" s="338"/>
      <c r="CA33" s="338"/>
      <c r="CB33" s="338"/>
      <c r="CC33" s="338"/>
      <c r="CD33" s="338"/>
      <c r="CE33" s="339"/>
      <c r="CF33" s="340" t="s">
        <v>47</v>
      </c>
      <c r="CG33" s="338"/>
      <c r="CH33" s="338"/>
      <c r="CI33" s="338"/>
      <c r="CJ33" s="338"/>
      <c r="CK33" s="338"/>
      <c r="CL33" s="338"/>
      <c r="CM33" s="338"/>
      <c r="CN33" s="338"/>
      <c r="CO33" s="338"/>
      <c r="CP33" s="338"/>
      <c r="CQ33" s="338"/>
      <c r="CR33" s="339"/>
      <c r="CS33" s="340" t="s">
        <v>47</v>
      </c>
      <c r="CT33" s="338"/>
      <c r="CU33" s="338"/>
      <c r="CV33" s="338"/>
      <c r="CW33" s="338"/>
      <c r="CX33" s="338"/>
      <c r="CY33" s="338"/>
      <c r="CZ33" s="338"/>
      <c r="DA33" s="338"/>
      <c r="DB33" s="338"/>
      <c r="DC33" s="338"/>
      <c r="DD33" s="338"/>
      <c r="DE33" s="339"/>
      <c r="DF33" s="369"/>
      <c r="DG33" s="370"/>
      <c r="DH33" s="370"/>
      <c r="DI33" s="370"/>
      <c r="DJ33" s="370"/>
      <c r="DK33" s="370"/>
      <c r="DL33" s="370"/>
      <c r="DM33" s="370"/>
      <c r="DN33" s="370"/>
      <c r="DO33" s="370"/>
      <c r="DP33" s="370"/>
      <c r="DQ33" s="370"/>
      <c r="DR33" s="371"/>
      <c r="DS33" s="332"/>
      <c r="DT33" s="333"/>
      <c r="DU33" s="333"/>
      <c r="DV33" s="333"/>
      <c r="DW33" s="333"/>
      <c r="DX33" s="333"/>
      <c r="DY33" s="333"/>
      <c r="DZ33" s="333"/>
      <c r="EA33" s="333"/>
      <c r="EB33" s="333"/>
      <c r="EC33" s="333"/>
      <c r="ED33" s="333"/>
      <c r="EE33" s="341"/>
      <c r="EF33" s="332"/>
      <c r="EG33" s="333"/>
      <c r="EH33" s="333"/>
      <c r="EI33" s="333"/>
      <c r="EJ33" s="333"/>
      <c r="EK33" s="333"/>
      <c r="EL33" s="333"/>
      <c r="EM33" s="333"/>
      <c r="EN33" s="333"/>
      <c r="EO33" s="333"/>
      <c r="EP33" s="333"/>
      <c r="EQ33" s="333"/>
      <c r="ER33" s="341"/>
      <c r="ES33" s="332"/>
      <c r="ET33" s="333"/>
      <c r="EU33" s="333"/>
      <c r="EV33" s="333"/>
      <c r="EW33" s="333"/>
      <c r="EX33" s="333"/>
      <c r="EY33" s="333"/>
      <c r="EZ33" s="333"/>
      <c r="FA33" s="333"/>
      <c r="FB33" s="333"/>
      <c r="FC33" s="333"/>
      <c r="FD33" s="333"/>
      <c r="FE33" s="334"/>
      <c r="FG33" s="283" t="s">
        <v>361</v>
      </c>
      <c r="FH33" s="35">
        <v>111</v>
      </c>
      <c r="FI33" s="35">
        <v>21101</v>
      </c>
      <c r="FJ33" s="46"/>
      <c r="FK33" s="46"/>
      <c r="FL33" s="46"/>
      <c r="FM33" s="69"/>
      <c r="FN33" s="47"/>
      <c r="FO33" s="46"/>
      <c r="FP33" s="46"/>
      <c r="FQ33" s="46"/>
      <c r="FR33" s="46"/>
      <c r="FS33" s="46"/>
      <c r="FT33" s="46"/>
      <c r="FU33" s="46"/>
      <c r="FV33" s="46"/>
      <c r="FW33" s="46"/>
      <c r="FX33" s="43"/>
      <c r="FY33" s="43"/>
      <c r="FZ33" s="43"/>
      <c r="GA33" s="42"/>
      <c r="GB33" s="42"/>
      <c r="GC33" s="42"/>
      <c r="GD33" s="42"/>
      <c r="GE33" s="42"/>
      <c r="GF33" s="42"/>
      <c r="GG33" s="42"/>
      <c r="GH33" s="42"/>
      <c r="GI33" s="42"/>
      <c r="GJ33" s="42"/>
      <c r="GK33" s="42"/>
      <c r="GL33" s="42"/>
      <c r="GM33" s="42"/>
      <c r="GN33" s="42"/>
      <c r="GO33" s="311"/>
      <c r="GP33" s="311"/>
      <c r="GQ33" s="311"/>
      <c r="GR33" s="311"/>
      <c r="GS33" s="311"/>
      <c r="GT33" s="311"/>
      <c r="GU33" s="35"/>
      <c r="GV33" s="35"/>
      <c r="GW33" s="35"/>
      <c r="GX33" s="35"/>
      <c r="GY33" s="49">
        <f>SUM(FJ33:GX33)</f>
        <v>0</v>
      </c>
    </row>
    <row r="34" spans="1:207" s="24" customFormat="1" ht="9.75">
      <c r="A34" s="448" t="s">
        <v>50</v>
      </c>
      <c r="B34" s="448"/>
      <c r="C34" s="448"/>
      <c r="D34" s="448"/>
      <c r="E34" s="448"/>
      <c r="F34" s="448"/>
      <c r="G34" s="448"/>
      <c r="H34" s="448"/>
      <c r="I34" s="448"/>
      <c r="J34" s="448"/>
      <c r="K34" s="448"/>
      <c r="L34" s="448"/>
      <c r="M34" s="448"/>
      <c r="N34" s="448"/>
      <c r="O34" s="448"/>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448"/>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8"/>
      <c r="BQ34" s="448"/>
      <c r="BR34" s="448"/>
      <c r="BS34" s="448"/>
      <c r="BT34" s="448"/>
      <c r="BU34" s="448"/>
      <c r="BV34" s="448"/>
      <c r="BW34" s="448"/>
      <c r="BX34" s="449" t="s">
        <v>51</v>
      </c>
      <c r="BY34" s="450"/>
      <c r="BZ34" s="450"/>
      <c r="CA34" s="450"/>
      <c r="CB34" s="450"/>
      <c r="CC34" s="450"/>
      <c r="CD34" s="450"/>
      <c r="CE34" s="451"/>
      <c r="CF34" s="452"/>
      <c r="CG34" s="450"/>
      <c r="CH34" s="450"/>
      <c r="CI34" s="450"/>
      <c r="CJ34" s="450"/>
      <c r="CK34" s="450"/>
      <c r="CL34" s="450"/>
      <c r="CM34" s="450"/>
      <c r="CN34" s="450"/>
      <c r="CO34" s="450"/>
      <c r="CP34" s="450"/>
      <c r="CQ34" s="450"/>
      <c r="CR34" s="451"/>
      <c r="CS34" s="453"/>
      <c r="CT34" s="454"/>
      <c r="CU34" s="454"/>
      <c r="CV34" s="454"/>
      <c r="CW34" s="454"/>
      <c r="CX34" s="454"/>
      <c r="CY34" s="454"/>
      <c r="CZ34" s="454"/>
      <c r="DA34" s="454"/>
      <c r="DB34" s="454"/>
      <c r="DC34" s="454"/>
      <c r="DD34" s="454"/>
      <c r="DE34" s="455"/>
      <c r="DF34" s="456">
        <f>DF38+DF45</f>
        <v>93852257</v>
      </c>
      <c r="DG34" s="457"/>
      <c r="DH34" s="457"/>
      <c r="DI34" s="457"/>
      <c r="DJ34" s="457"/>
      <c r="DK34" s="457"/>
      <c r="DL34" s="457"/>
      <c r="DM34" s="457"/>
      <c r="DN34" s="457"/>
      <c r="DO34" s="457"/>
      <c r="DP34" s="457"/>
      <c r="DQ34" s="457"/>
      <c r="DR34" s="458"/>
      <c r="DS34" s="456">
        <f>DS38+DS45</f>
        <v>98196586.07</v>
      </c>
      <c r="DT34" s="457"/>
      <c r="DU34" s="457"/>
      <c r="DV34" s="457"/>
      <c r="DW34" s="457"/>
      <c r="DX34" s="457"/>
      <c r="DY34" s="457"/>
      <c r="DZ34" s="457"/>
      <c r="EA34" s="457"/>
      <c r="EB34" s="457"/>
      <c r="EC34" s="457"/>
      <c r="ED34" s="457"/>
      <c r="EE34" s="458"/>
      <c r="EF34" s="456">
        <f>EF38+EF45</f>
        <v>102463428.19000001</v>
      </c>
      <c r="EG34" s="457"/>
      <c r="EH34" s="457"/>
      <c r="EI34" s="457"/>
      <c r="EJ34" s="457"/>
      <c r="EK34" s="457"/>
      <c r="EL34" s="457"/>
      <c r="EM34" s="457"/>
      <c r="EN34" s="457"/>
      <c r="EO34" s="457"/>
      <c r="EP34" s="457"/>
      <c r="EQ34" s="457"/>
      <c r="ER34" s="458"/>
      <c r="ES34" s="459"/>
      <c r="ET34" s="460"/>
      <c r="EU34" s="460"/>
      <c r="EV34" s="460"/>
      <c r="EW34" s="460"/>
      <c r="EX34" s="460"/>
      <c r="EY34" s="460"/>
      <c r="EZ34" s="460"/>
      <c r="FA34" s="460"/>
      <c r="FB34" s="460"/>
      <c r="FC34" s="460"/>
      <c r="FD34" s="460"/>
      <c r="FE34" s="461"/>
      <c r="FG34" s="284"/>
      <c r="FH34" s="35">
        <v>112</v>
      </c>
      <c r="FI34" s="35">
        <v>21201</v>
      </c>
      <c r="FJ34" s="46"/>
      <c r="FK34" s="46"/>
      <c r="FL34" s="46"/>
      <c r="FM34" s="69"/>
      <c r="FN34" s="46"/>
      <c r="FO34" s="46"/>
      <c r="FP34" s="46"/>
      <c r="FQ34" s="46"/>
      <c r="FR34" s="46"/>
      <c r="FS34" s="46"/>
      <c r="FT34" s="46"/>
      <c r="FU34" s="46"/>
      <c r="FV34" s="46"/>
      <c r="FW34" s="46"/>
      <c r="FX34" s="42"/>
      <c r="FY34" s="42"/>
      <c r="FZ34" s="42"/>
      <c r="GA34" s="42"/>
      <c r="GB34" s="42"/>
      <c r="GC34" s="42"/>
      <c r="GD34" s="42"/>
      <c r="GE34" s="42"/>
      <c r="GF34" s="42"/>
      <c r="GG34" s="42"/>
      <c r="GH34" s="42"/>
      <c r="GI34" s="42"/>
      <c r="GJ34" s="42"/>
      <c r="GK34" s="42"/>
      <c r="GL34" s="42"/>
      <c r="GM34" s="42"/>
      <c r="GN34" s="42"/>
      <c r="GO34" s="311"/>
      <c r="GP34" s="311"/>
      <c r="GQ34" s="311"/>
      <c r="GR34" s="311"/>
      <c r="GS34" s="311"/>
      <c r="GT34" s="311"/>
      <c r="GU34" s="35"/>
      <c r="GV34" s="35"/>
      <c r="GW34" s="35"/>
      <c r="GX34" s="35"/>
      <c r="GY34" s="49">
        <f aca="true" t="shared" si="0" ref="GY34:GY58">SUM(FJ34:GX34)</f>
        <v>0</v>
      </c>
    </row>
    <row r="35" spans="1:207" ht="22.5" customHeight="1">
      <c r="A35" s="502" t="s">
        <v>52</v>
      </c>
      <c r="B35" s="503"/>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3"/>
      <c r="AM35" s="503"/>
      <c r="AN35" s="503"/>
      <c r="AO35" s="503"/>
      <c r="AP35" s="503"/>
      <c r="AQ35" s="503"/>
      <c r="AR35" s="503"/>
      <c r="AS35" s="503"/>
      <c r="AT35" s="503"/>
      <c r="AU35" s="503"/>
      <c r="AV35" s="503"/>
      <c r="AW35" s="503"/>
      <c r="AX35" s="503"/>
      <c r="AY35" s="503"/>
      <c r="AZ35" s="503"/>
      <c r="BA35" s="503"/>
      <c r="BB35" s="503"/>
      <c r="BC35" s="503"/>
      <c r="BD35" s="503"/>
      <c r="BE35" s="503"/>
      <c r="BF35" s="503"/>
      <c r="BG35" s="503"/>
      <c r="BH35" s="503"/>
      <c r="BI35" s="503"/>
      <c r="BJ35" s="503"/>
      <c r="BK35" s="503"/>
      <c r="BL35" s="503"/>
      <c r="BM35" s="503"/>
      <c r="BN35" s="503"/>
      <c r="BO35" s="503"/>
      <c r="BP35" s="503"/>
      <c r="BQ35" s="503"/>
      <c r="BR35" s="503"/>
      <c r="BS35" s="503"/>
      <c r="BT35" s="503"/>
      <c r="BU35" s="503"/>
      <c r="BV35" s="503"/>
      <c r="BW35" s="503"/>
      <c r="BX35" s="337" t="s">
        <v>53</v>
      </c>
      <c r="BY35" s="338"/>
      <c r="BZ35" s="338"/>
      <c r="CA35" s="338"/>
      <c r="CB35" s="338"/>
      <c r="CC35" s="338"/>
      <c r="CD35" s="338"/>
      <c r="CE35" s="339"/>
      <c r="CF35" s="340" t="s">
        <v>54</v>
      </c>
      <c r="CG35" s="338"/>
      <c r="CH35" s="338"/>
      <c r="CI35" s="338"/>
      <c r="CJ35" s="338"/>
      <c r="CK35" s="338"/>
      <c r="CL35" s="338"/>
      <c r="CM35" s="338"/>
      <c r="CN35" s="338"/>
      <c r="CO35" s="338"/>
      <c r="CP35" s="338"/>
      <c r="CQ35" s="338"/>
      <c r="CR35" s="339"/>
      <c r="CS35" s="340" t="s">
        <v>54</v>
      </c>
      <c r="CT35" s="338"/>
      <c r="CU35" s="338"/>
      <c r="CV35" s="338"/>
      <c r="CW35" s="338"/>
      <c r="CX35" s="338"/>
      <c r="CY35" s="338"/>
      <c r="CZ35" s="338"/>
      <c r="DA35" s="338"/>
      <c r="DB35" s="338"/>
      <c r="DC35" s="338"/>
      <c r="DD35" s="338"/>
      <c r="DE35" s="339"/>
      <c r="DF35" s="369"/>
      <c r="DG35" s="370"/>
      <c r="DH35" s="370"/>
      <c r="DI35" s="370"/>
      <c r="DJ35" s="370"/>
      <c r="DK35" s="370"/>
      <c r="DL35" s="370"/>
      <c r="DM35" s="370"/>
      <c r="DN35" s="370"/>
      <c r="DO35" s="370"/>
      <c r="DP35" s="370"/>
      <c r="DQ35" s="370"/>
      <c r="DR35" s="371"/>
      <c r="DS35" s="332"/>
      <c r="DT35" s="333"/>
      <c r="DU35" s="333"/>
      <c r="DV35" s="333"/>
      <c r="DW35" s="333"/>
      <c r="DX35" s="333"/>
      <c r="DY35" s="333"/>
      <c r="DZ35" s="333"/>
      <c r="EA35" s="333"/>
      <c r="EB35" s="333"/>
      <c r="EC35" s="333"/>
      <c r="ED35" s="333"/>
      <c r="EE35" s="341"/>
      <c r="EF35" s="332"/>
      <c r="EG35" s="333"/>
      <c r="EH35" s="333"/>
      <c r="EI35" s="333"/>
      <c r="EJ35" s="333"/>
      <c r="EK35" s="333"/>
      <c r="EL35" s="333"/>
      <c r="EM35" s="333"/>
      <c r="EN35" s="333"/>
      <c r="EO35" s="333"/>
      <c r="EP35" s="333"/>
      <c r="EQ35" s="333"/>
      <c r="ER35" s="341"/>
      <c r="ES35" s="332"/>
      <c r="ET35" s="333"/>
      <c r="EU35" s="333"/>
      <c r="EV35" s="333"/>
      <c r="EW35" s="333"/>
      <c r="EX35" s="333"/>
      <c r="EY35" s="333"/>
      <c r="EZ35" s="333"/>
      <c r="FA35" s="333"/>
      <c r="FB35" s="333"/>
      <c r="FC35" s="333"/>
      <c r="FD35" s="333"/>
      <c r="FE35" s="334"/>
      <c r="FG35" s="284"/>
      <c r="FH35" s="35">
        <v>119</v>
      </c>
      <c r="FI35" s="35">
        <v>21301</v>
      </c>
      <c r="FJ35" s="46"/>
      <c r="FK35" s="46"/>
      <c r="FL35" s="46"/>
      <c r="FM35" s="69"/>
      <c r="FN35" s="47"/>
      <c r="FO35" s="46"/>
      <c r="FP35" s="46"/>
      <c r="FQ35" s="46"/>
      <c r="FR35" s="46"/>
      <c r="FS35" s="46"/>
      <c r="FT35" s="46"/>
      <c r="FU35" s="46"/>
      <c r="FV35" s="46"/>
      <c r="FW35" s="46"/>
      <c r="FX35" s="43"/>
      <c r="FY35" s="43"/>
      <c r="FZ35" s="43"/>
      <c r="GA35" s="42"/>
      <c r="GB35" s="42"/>
      <c r="GC35" s="42"/>
      <c r="GD35" s="42"/>
      <c r="GE35" s="42"/>
      <c r="GF35" s="42"/>
      <c r="GG35" s="42"/>
      <c r="GH35" s="42"/>
      <c r="GI35" s="42"/>
      <c r="GJ35" s="42"/>
      <c r="GK35" s="42"/>
      <c r="GL35" s="42"/>
      <c r="GM35" s="42"/>
      <c r="GN35" s="42"/>
      <c r="GO35" s="311"/>
      <c r="GP35" s="311"/>
      <c r="GQ35" s="311"/>
      <c r="GR35" s="311"/>
      <c r="GS35" s="311"/>
      <c r="GT35" s="311"/>
      <c r="GU35" s="35"/>
      <c r="GV35" s="35"/>
      <c r="GW35" s="35"/>
      <c r="GX35" s="35"/>
      <c r="GY35" s="49">
        <f t="shared" si="0"/>
        <v>0</v>
      </c>
    </row>
    <row r="36" spans="1:207" ht="9.75">
      <c r="A36" s="475" t="s">
        <v>265</v>
      </c>
      <c r="B36" s="475"/>
      <c r="C36" s="475"/>
      <c r="D36" s="475"/>
      <c r="E36" s="475"/>
      <c r="F36" s="475"/>
      <c r="G36" s="475"/>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c r="AG36" s="475"/>
      <c r="AH36" s="475"/>
      <c r="AI36" s="475"/>
      <c r="AJ36" s="475"/>
      <c r="AK36" s="475"/>
      <c r="AL36" s="475"/>
      <c r="AM36" s="475"/>
      <c r="AN36" s="475"/>
      <c r="AO36" s="475"/>
      <c r="AP36" s="475"/>
      <c r="AQ36" s="475"/>
      <c r="AR36" s="475"/>
      <c r="AS36" s="475"/>
      <c r="AT36" s="475"/>
      <c r="AU36" s="475"/>
      <c r="AV36" s="475"/>
      <c r="AW36" s="475"/>
      <c r="AX36" s="475"/>
      <c r="AY36" s="475"/>
      <c r="AZ36" s="475"/>
      <c r="BA36" s="475"/>
      <c r="BB36" s="475"/>
      <c r="BC36" s="475"/>
      <c r="BD36" s="475"/>
      <c r="BE36" s="475"/>
      <c r="BF36" s="475"/>
      <c r="BG36" s="475"/>
      <c r="BH36" s="475"/>
      <c r="BI36" s="475"/>
      <c r="BJ36" s="475"/>
      <c r="BK36" s="475"/>
      <c r="BL36" s="475"/>
      <c r="BM36" s="475"/>
      <c r="BN36" s="475"/>
      <c r="BO36" s="475"/>
      <c r="BP36" s="475"/>
      <c r="BQ36" s="475"/>
      <c r="BR36" s="475"/>
      <c r="BS36" s="475"/>
      <c r="BT36" s="475"/>
      <c r="BU36" s="475"/>
      <c r="BV36" s="475"/>
      <c r="BW36" s="475"/>
      <c r="BX36" s="405" t="s">
        <v>56</v>
      </c>
      <c r="BY36" s="406"/>
      <c r="BZ36" s="406"/>
      <c r="CA36" s="406"/>
      <c r="CB36" s="406"/>
      <c r="CC36" s="406"/>
      <c r="CD36" s="406"/>
      <c r="CE36" s="407"/>
      <c r="CF36" s="408"/>
      <c r="CG36" s="406"/>
      <c r="CH36" s="406"/>
      <c r="CI36" s="406"/>
      <c r="CJ36" s="406"/>
      <c r="CK36" s="406"/>
      <c r="CL36" s="406"/>
      <c r="CM36" s="406"/>
      <c r="CN36" s="406"/>
      <c r="CO36" s="406"/>
      <c r="CP36" s="406"/>
      <c r="CQ36" s="406"/>
      <c r="CR36" s="407"/>
      <c r="CS36" s="408" t="s">
        <v>261</v>
      </c>
      <c r="CT36" s="406"/>
      <c r="CU36" s="406"/>
      <c r="CV36" s="406"/>
      <c r="CW36" s="406"/>
      <c r="CX36" s="406"/>
      <c r="CY36" s="406"/>
      <c r="CZ36" s="406"/>
      <c r="DA36" s="406"/>
      <c r="DB36" s="406"/>
      <c r="DC36" s="406"/>
      <c r="DD36" s="406"/>
      <c r="DE36" s="407"/>
      <c r="DF36" s="413"/>
      <c r="DG36" s="414"/>
      <c r="DH36" s="414"/>
      <c r="DI36" s="414"/>
      <c r="DJ36" s="414"/>
      <c r="DK36" s="414"/>
      <c r="DL36" s="414"/>
      <c r="DM36" s="414"/>
      <c r="DN36" s="414"/>
      <c r="DO36" s="414"/>
      <c r="DP36" s="414"/>
      <c r="DQ36" s="414"/>
      <c r="DR36" s="415"/>
      <c r="DS36" s="416"/>
      <c r="DT36" s="417"/>
      <c r="DU36" s="417"/>
      <c r="DV36" s="417"/>
      <c r="DW36" s="417"/>
      <c r="DX36" s="417"/>
      <c r="DY36" s="417"/>
      <c r="DZ36" s="417"/>
      <c r="EA36" s="417"/>
      <c r="EB36" s="417"/>
      <c r="EC36" s="417"/>
      <c r="ED36" s="417"/>
      <c r="EE36" s="418"/>
      <c r="EF36" s="416"/>
      <c r="EG36" s="417"/>
      <c r="EH36" s="417"/>
      <c r="EI36" s="417"/>
      <c r="EJ36" s="417"/>
      <c r="EK36" s="417"/>
      <c r="EL36" s="417"/>
      <c r="EM36" s="417"/>
      <c r="EN36" s="417"/>
      <c r="EO36" s="417"/>
      <c r="EP36" s="417"/>
      <c r="EQ36" s="417"/>
      <c r="ER36" s="418"/>
      <c r="ES36" s="416"/>
      <c r="ET36" s="417"/>
      <c r="EU36" s="417"/>
      <c r="EV36" s="417"/>
      <c r="EW36" s="417"/>
      <c r="EX36" s="417"/>
      <c r="EY36" s="417"/>
      <c r="EZ36" s="417"/>
      <c r="FA36" s="417"/>
      <c r="FB36" s="417"/>
      <c r="FC36" s="417"/>
      <c r="FD36" s="417"/>
      <c r="FE36" s="419"/>
      <c r="FG36" s="284"/>
      <c r="FH36" s="35">
        <v>112</v>
      </c>
      <c r="FI36" s="35">
        <v>21401</v>
      </c>
      <c r="FJ36" s="46"/>
      <c r="FK36" s="46"/>
      <c r="FL36" s="46"/>
      <c r="FM36" s="69"/>
      <c r="FN36" s="47"/>
      <c r="FO36" s="47"/>
      <c r="FP36" s="46"/>
      <c r="FQ36" s="46"/>
      <c r="FR36" s="46"/>
      <c r="FS36" s="46"/>
      <c r="FT36" s="46"/>
      <c r="FU36" s="46"/>
      <c r="FV36" s="46"/>
      <c r="FW36" s="46"/>
      <c r="FX36" s="43"/>
      <c r="FY36" s="43"/>
      <c r="FZ36" s="43"/>
      <c r="GA36" s="42"/>
      <c r="GB36" s="42"/>
      <c r="GC36" s="42"/>
      <c r="GD36" s="42"/>
      <c r="GE36" s="42"/>
      <c r="GF36" s="42"/>
      <c r="GG36" s="42"/>
      <c r="GH36" s="42"/>
      <c r="GI36" s="42"/>
      <c r="GJ36" s="42"/>
      <c r="GK36" s="42"/>
      <c r="GL36" s="42"/>
      <c r="GM36" s="42"/>
      <c r="GN36" s="42"/>
      <c r="GO36" s="311"/>
      <c r="GP36" s="311"/>
      <c r="GQ36" s="311"/>
      <c r="GR36" s="311"/>
      <c r="GS36" s="311"/>
      <c r="GT36" s="311"/>
      <c r="GU36" s="35"/>
      <c r="GV36" s="35"/>
      <c r="GW36" s="35"/>
      <c r="GX36" s="35"/>
      <c r="GY36" s="49">
        <f t="shared" si="0"/>
        <v>0</v>
      </c>
    </row>
    <row r="37" spans="1:207" ht="10.5" thickBot="1">
      <c r="A37" s="475" t="s">
        <v>260</v>
      </c>
      <c r="B37" s="475"/>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5"/>
      <c r="AY37" s="475"/>
      <c r="AZ37" s="475"/>
      <c r="BA37" s="475"/>
      <c r="BB37" s="475"/>
      <c r="BC37" s="475"/>
      <c r="BD37" s="475"/>
      <c r="BE37" s="475"/>
      <c r="BF37" s="475"/>
      <c r="BG37" s="475"/>
      <c r="BH37" s="475"/>
      <c r="BI37" s="475"/>
      <c r="BJ37" s="475"/>
      <c r="BK37" s="475"/>
      <c r="BL37" s="475"/>
      <c r="BM37" s="475"/>
      <c r="BN37" s="475"/>
      <c r="BO37" s="475"/>
      <c r="BP37" s="475"/>
      <c r="BQ37" s="475"/>
      <c r="BR37" s="475"/>
      <c r="BS37" s="475"/>
      <c r="BT37" s="475"/>
      <c r="BU37" s="475"/>
      <c r="BV37" s="475"/>
      <c r="BW37" s="475"/>
      <c r="BX37" s="493"/>
      <c r="BY37" s="494"/>
      <c r="BZ37" s="494"/>
      <c r="CA37" s="494"/>
      <c r="CB37" s="494"/>
      <c r="CC37" s="494"/>
      <c r="CD37" s="494"/>
      <c r="CE37" s="495"/>
      <c r="CF37" s="496"/>
      <c r="CG37" s="494"/>
      <c r="CH37" s="494"/>
      <c r="CI37" s="494"/>
      <c r="CJ37" s="494"/>
      <c r="CK37" s="494"/>
      <c r="CL37" s="494"/>
      <c r="CM37" s="494"/>
      <c r="CN37" s="494"/>
      <c r="CO37" s="494"/>
      <c r="CP37" s="494"/>
      <c r="CQ37" s="494"/>
      <c r="CR37" s="495"/>
      <c r="CS37" s="496"/>
      <c r="CT37" s="494"/>
      <c r="CU37" s="494"/>
      <c r="CV37" s="494"/>
      <c r="CW37" s="494"/>
      <c r="CX37" s="494"/>
      <c r="CY37" s="494"/>
      <c r="CZ37" s="494"/>
      <c r="DA37" s="494"/>
      <c r="DB37" s="494"/>
      <c r="DC37" s="494"/>
      <c r="DD37" s="494"/>
      <c r="DE37" s="495"/>
      <c r="DF37" s="498"/>
      <c r="DG37" s="499"/>
      <c r="DH37" s="499"/>
      <c r="DI37" s="499"/>
      <c r="DJ37" s="499"/>
      <c r="DK37" s="499"/>
      <c r="DL37" s="499"/>
      <c r="DM37" s="499"/>
      <c r="DN37" s="499"/>
      <c r="DO37" s="499"/>
      <c r="DP37" s="499"/>
      <c r="DQ37" s="499"/>
      <c r="DR37" s="500"/>
      <c r="DS37" s="484"/>
      <c r="DT37" s="485"/>
      <c r="DU37" s="485"/>
      <c r="DV37" s="485"/>
      <c r="DW37" s="485"/>
      <c r="DX37" s="485"/>
      <c r="DY37" s="485"/>
      <c r="DZ37" s="485"/>
      <c r="EA37" s="485"/>
      <c r="EB37" s="485"/>
      <c r="EC37" s="485"/>
      <c r="ED37" s="485"/>
      <c r="EE37" s="501"/>
      <c r="EF37" s="484"/>
      <c r="EG37" s="485"/>
      <c r="EH37" s="485"/>
      <c r="EI37" s="485"/>
      <c r="EJ37" s="485"/>
      <c r="EK37" s="485"/>
      <c r="EL37" s="485"/>
      <c r="EM37" s="485"/>
      <c r="EN37" s="485"/>
      <c r="EO37" s="485"/>
      <c r="EP37" s="485"/>
      <c r="EQ37" s="485"/>
      <c r="ER37" s="501"/>
      <c r="ES37" s="484"/>
      <c r="ET37" s="485"/>
      <c r="EU37" s="485"/>
      <c r="EV37" s="485"/>
      <c r="EW37" s="485"/>
      <c r="EX37" s="485"/>
      <c r="EY37" s="485"/>
      <c r="EZ37" s="485"/>
      <c r="FA37" s="485"/>
      <c r="FB37" s="485"/>
      <c r="FC37" s="485"/>
      <c r="FD37" s="485"/>
      <c r="FE37" s="486"/>
      <c r="FG37" s="284"/>
      <c r="FH37" s="35">
        <v>244</v>
      </c>
      <c r="FI37" s="35">
        <v>22101</v>
      </c>
      <c r="FJ37" s="46"/>
      <c r="FK37" s="46"/>
      <c r="FL37" s="46"/>
      <c r="FM37" s="69"/>
      <c r="FN37" s="47"/>
      <c r="FO37" s="47"/>
      <c r="FP37" s="46"/>
      <c r="FQ37" s="46"/>
      <c r="FR37" s="46"/>
      <c r="FS37" s="46"/>
      <c r="FT37" s="46"/>
      <c r="FU37" s="46"/>
      <c r="FV37" s="46"/>
      <c r="FW37" s="46"/>
      <c r="FX37" s="43"/>
      <c r="FY37" s="43"/>
      <c r="FZ37" s="43"/>
      <c r="GA37" s="42"/>
      <c r="GB37" s="42"/>
      <c r="GC37" s="42"/>
      <c r="GD37" s="42"/>
      <c r="GE37" s="42"/>
      <c r="GF37" s="42"/>
      <c r="GG37" s="42"/>
      <c r="GH37" s="42"/>
      <c r="GI37" s="42"/>
      <c r="GJ37" s="42"/>
      <c r="GK37" s="42"/>
      <c r="GL37" s="42"/>
      <c r="GM37" s="42"/>
      <c r="GN37" s="42"/>
      <c r="GO37" s="311"/>
      <c r="GP37" s="311"/>
      <c r="GQ37" s="311"/>
      <c r="GR37" s="311"/>
      <c r="GS37" s="311"/>
      <c r="GT37" s="311"/>
      <c r="GU37" s="35"/>
      <c r="GV37" s="35"/>
      <c r="GW37" s="35"/>
      <c r="GX37" s="35"/>
      <c r="GY37" s="49">
        <f t="shared" si="0"/>
        <v>0</v>
      </c>
    </row>
    <row r="38" spans="1:207" ht="26.25" customHeight="1">
      <c r="A38" s="462" t="s">
        <v>57</v>
      </c>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c r="AG38" s="463"/>
      <c r="AH38" s="463"/>
      <c r="AI38" s="463"/>
      <c r="AJ38" s="463"/>
      <c r="AK38" s="463"/>
      <c r="AL38" s="463"/>
      <c r="AM38" s="463"/>
      <c r="AN38" s="463"/>
      <c r="AO38" s="463"/>
      <c r="AP38" s="463"/>
      <c r="AQ38" s="463"/>
      <c r="AR38" s="463"/>
      <c r="AS38" s="463"/>
      <c r="AT38" s="463"/>
      <c r="AU38" s="463"/>
      <c r="AV38" s="463"/>
      <c r="AW38" s="463"/>
      <c r="AX38" s="463"/>
      <c r="AY38" s="463"/>
      <c r="AZ38" s="463"/>
      <c r="BA38" s="463"/>
      <c r="BB38" s="463"/>
      <c r="BC38" s="463"/>
      <c r="BD38" s="463"/>
      <c r="BE38" s="463"/>
      <c r="BF38" s="463"/>
      <c r="BG38" s="463"/>
      <c r="BH38" s="463"/>
      <c r="BI38" s="463"/>
      <c r="BJ38" s="463"/>
      <c r="BK38" s="463"/>
      <c r="BL38" s="463"/>
      <c r="BM38" s="463"/>
      <c r="BN38" s="463"/>
      <c r="BO38" s="463"/>
      <c r="BP38" s="463"/>
      <c r="BQ38" s="463"/>
      <c r="BR38" s="463"/>
      <c r="BS38" s="463"/>
      <c r="BT38" s="463"/>
      <c r="BU38" s="463"/>
      <c r="BV38" s="463"/>
      <c r="BW38" s="464"/>
      <c r="BX38" s="497" t="s">
        <v>58</v>
      </c>
      <c r="BY38" s="482"/>
      <c r="BZ38" s="482"/>
      <c r="CA38" s="482"/>
      <c r="CB38" s="482"/>
      <c r="CC38" s="482"/>
      <c r="CD38" s="482"/>
      <c r="CE38" s="483"/>
      <c r="CF38" s="481" t="s">
        <v>59</v>
      </c>
      <c r="CG38" s="482"/>
      <c r="CH38" s="482"/>
      <c r="CI38" s="482"/>
      <c r="CJ38" s="482"/>
      <c r="CK38" s="482"/>
      <c r="CL38" s="482"/>
      <c r="CM38" s="482"/>
      <c r="CN38" s="482"/>
      <c r="CO38" s="482"/>
      <c r="CP38" s="482"/>
      <c r="CQ38" s="482"/>
      <c r="CR38" s="483"/>
      <c r="CS38" s="481"/>
      <c r="CT38" s="482"/>
      <c r="CU38" s="482"/>
      <c r="CV38" s="482"/>
      <c r="CW38" s="482"/>
      <c r="CX38" s="482"/>
      <c r="CY38" s="482"/>
      <c r="CZ38" s="482"/>
      <c r="DA38" s="482"/>
      <c r="DB38" s="482"/>
      <c r="DC38" s="482"/>
      <c r="DD38" s="482"/>
      <c r="DE38" s="483"/>
      <c r="DF38" s="487">
        <f>DF39+DF40+DF41</f>
        <v>82194857</v>
      </c>
      <c r="DG38" s="488"/>
      <c r="DH38" s="488"/>
      <c r="DI38" s="488"/>
      <c r="DJ38" s="488"/>
      <c r="DK38" s="488"/>
      <c r="DL38" s="488"/>
      <c r="DM38" s="488"/>
      <c r="DN38" s="488"/>
      <c r="DO38" s="488"/>
      <c r="DP38" s="488"/>
      <c r="DQ38" s="488"/>
      <c r="DR38" s="489"/>
      <c r="DS38" s="487">
        <f>DS39+DS40+DS41</f>
        <v>86539186.07</v>
      </c>
      <c r="DT38" s="488"/>
      <c r="DU38" s="488"/>
      <c r="DV38" s="488"/>
      <c r="DW38" s="488"/>
      <c r="DX38" s="488"/>
      <c r="DY38" s="488"/>
      <c r="DZ38" s="488"/>
      <c r="EA38" s="488"/>
      <c r="EB38" s="488"/>
      <c r="EC38" s="488"/>
      <c r="ED38" s="488"/>
      <c r="EE38" s="489"/>
      <c r="EF38" s="487">
        <f>EF39+EF40+EF41</f>
        <v>90806028.19000001</v>
      </c>
      <c r="EG38" s="488"/>
      <c r="EH38" s="488"/>
      <c r="EI38" s="488"/>
      <c r="EJ38" s="488"/>
      <c r="EK38" s="488"/>
      <c r="EL38" s="488"/>
      <c r="EM38" s="488"/>
      <c r="EN38" s="488"/>
      <c r="EO38" s="488"/>
      <c r="EP38" s="488"/>
      <c r="EQ38" s="488"/>
      <c r="ER38" s="489"/>
      <c r="ES38" s="490"/>
      <c r="ET38" s="491"/>
      <c r="EU38" s="491"/>
      <c r="EV38" s="491"/>
      <c r="EW38" s="491"/>
      <c r="EX38" s="491"/>
      <c r="EY38" s="491"/>
      <c r="EZ38" s="491"/>
      <c r="FA38" s="491"/>
      <c r="FB38" s="491"/>
      <c r="FC38" s="491"/>
      <c r="FD38" s="491"/>
      <c r="FE38" s="492"/>
      <c r="FG38" s="284"/>
      <c r="FH38" s="35">
        <v>244</v>
      </c>
      <c r="FI38" s="35">
        <v>22201</v>
      </c>
      <c r="FJ38" s="46"/>
      <c r="FK38" s="46"/>
      <c r="FL38" s="46"/>
      <c r="FM38" s="69"/>
      <c r="FN38" s="47"/>
      <c r="FO38" s="47"/>
      <c r="FP38" s="46"/>
      <c r="FQ38" s="46"/>
      <c r="FR38" s="46"/>
      <c r="FS38" s="46"/>
      <c r="FT38" s="46"/>
      <c r="FU38" s="46"/>
      <c r="FV38" s="46"/>
      <c r="FW38" s="46"/>
      <c r="FX38" s="43"/>
      <c r="FY38" s="43"/>
      <c r="FZ38" s="43"/>
      <c r="GA38" s="42"/>
      <c r="GB38" s="42"/>
      <c r="GC38" s="42"/>
      <c r="GD38" s="42"/>
      <c r="GE38" s="42"/>
      <c r="GF38" s="42"/>
      <c r="GG38" s="42"/>
      <c r="GH38" s="42"/>
      <c r="GI38" s="42"/>
      <c r="GJ38" s="42"/>
      <c r="GK38" s="42"/>
      <c r="GL38" s="42"/>
      <c r="GM38" s="42"/>
      <c r="GN38" s="42"/>
      <c r="GO38" s="311"/>
      <c r="GP38" s="311"/>
      <c r="GQ38" s="311"/>
      <c r="GR38" s="311"/>
      <c r="GS38" s="311"/>
      <c r="GT38" s="311"/>
      <c r="GU38" s="35"/>
      <c r="GV38" s="35"/>
      <c r="GW38" s="35"/>
      <c r="GX38" s="35"/>
      <c r="GY38" s="49">
        <f t="shared" si="0"/>
        <v>0</v>
      </c>
    </row>
    <row r="39" spans="1:207" ht="49.5" customHeight="1">
      <c r="A39" s="388" t="s">
        <v>60</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89"/>
      <c r="AY39" s="389"/>
      <c r="AZ39" s="389"/>
      <c r="BA39" s="389"/>
      <c r="BB39" s="389"/>
      <c r="BC39" s="389"/>
      <c r="BD39" s="389"/>
      <c r="BE39" s="389"/>
      <c r="BF39" s="389"/>
      <c r="BG39" s="389"/>
      <c r="BH39" s="389"/>
      <c r="BI39" s="389"/>
      <c r="BJ39" s="389"/>
      <c r="BK39" s="389"/>
      <c r="BL39" s="389"/>
      <c r="BM39" s="389"/>
      <c r="BN39" s="389"/>
      <c r="BO39" s="389"/>
      <c r="BP39" s="389"/>
      <c r="BQ39" s="389"/>
      <c r="BR39" s="389"/>
      <c r="BS39" s="389"/>
      <c r="BT39" s="389"/>
      <c r="BU39" s="389"/>
      <c r="BV39" s="389"/>
      <c r="BW39" s="389"/>
      <c r="BX39" s="337" t="s">
        <v>61</v>
      </c>
      <c r="BY39" s="338"/>
      <c r="BZ39" s="338"/>
      <c r="CA39" s="338"/>
      <c r="CB39" s="338"/>
      <c r="CC39" s="338"/>
      <c r="CD39" s="338"/>
      <c r="CE39" s="339"/>
      <c r="CF39" s="340" t="s">
        <v>59</v>
      </c>
      <c r="CG39" s="338"/>
      <c r="CH39" s="338"/>
      <c r="CI39" s="338"/>
      <c r="CJ39" s="338"/>
      <c r="CK39" s="338"/>
      <c r="CL39" s="338"/>
      <c r="CM39" s="338"/>
      <c r="CN39" s="338"/>
      <c r="CO39" s="338"/>
      <c r="CP39" s="338"/>
      <c r="CQ39" s="338"/>
      <c r="CR39" s="339"/>
      <c r="CS39" s="340" t="s">
        <v>100</v>
      </c>
      <c r="CT39" s="338"/>
      <c r="CU39" s="338"/>
      <c r="CV39" s="338"/>
      <c r="CW39" s="338"/>
      <c r="CX39" s="338"/>
      <c r="CY39" s="338"/>
      <c r="CZ39" s="338"/>
      <c r="DA39" s="338"/>
      <c r="DB39" s="338"/>
      <c r="DC39" s="338"/>
      <c r="DD39" s="338"/>
      <c r="DE39" s="339"/>
      <c r="DF39" s="345">
        <f>FI131</f>
        <v>80003817</v>
      </c>
      <c r="DG39" s="346"/>
      <c r="DH39" s="346"/>
      <c r="DI39" s="346"/>
      <c r="DJ39" s="346"/>
      <c r="DK39" s="346"/>
      <c r="DL39" s="346"/>
      <c r="DM39" s="346"/>
      <c r="DN39" s="346"/>
      <c r="DO39" s="346"/>
      <c r="DP39" s="346"/>
      <c r="DQ39" s="346"/>
      <c r="DR39" s="347"/>
      <c r="DS39" s="369">
        <v>84348146.07</v>
      </c>
      <c r="DT39" s="333"/>
      <c r="DU39" s="333"/>
      <c r="DV39" s="333"/>
      <c r="DW39" s="333"/>
      <c r="DX39" s="333"/>
      <c r="DY39" s="333"/>
      <c r="DZ39" s="333"/>
      <c r="EA39" s="333"/>
      <c r="EB39" s="333"/>
      <c r="EC39" s="333"/>
      <c r="ED39" s="333"/>
      <c r="EE39" s="341"/>
      <c r="EF39" s="478">
        <f>88614988.18+0.01</f>
        <v>88614988.19000001</v>
      </c>
      <c r="EG39" s="479"/>
      <c r="EH39" s="479"/>
      <c r="EI39" s="479"/>
      <c r="EJ39" s="479"/>
      <c r="EK39" s="479"/>
      <c r="EL39" s="479"/>
      <c r="EM39" s="479"/>
      <c r="EN39" s="479"/>
      <c r="EO39" s="479"/>
      <c r="EP39" s="479"/>
      <c r="EQ39" s="479"/>
      <c r="ER39" s="480"/>
      <c r="ES39" s="332"/>
      <c r="ET39" s="333"/>
      <c r="EU39" s="333"/>
      <c r="EV39" s="333"/>
      <c r="EW39" s="333"/>
      <c r="EX39" s="333"/>
      <c r="EY39" s="333"/>
      <c r="EZ39" s="333"/>
      <c r="FA39" s="333"/>
      <c r="FB39" s="333"/>
      <c r="FC39" s="333"/>
      <c r="FD39" s="333"/>
      <c r="FE39" s="334"/>
      <c r="FG39" s="284"/>
      <c r="FH39" s="35">
        <v>244</v>
      </c>
      <c r="FI39" s="35">
        <v>22317</v>
      </c>
      <c r="FJ39" s="46"/>
      <c r="FK39" s="46"/>
      <c r="FL39" s="46"/>
      <c r="FM39" s="69"/>
      <c r="FN39" s="47"/>
      <c r="FO39" s="47"/>
      <c r="FP39" s="46"/>
      <c r="FQ39" s="46"/>
      <c r="FR39" s="46"/>
      <c r="FS39" s="46"/>
      <c r="FT39" s="46"/>
      <c r="FU39" s="46"/>
      <c r="FV39" s="46"/>
      <c r="FW39" s="46"/>
      <c r="FX39" s="43"/>
      <c r="FY39" s="43"/>
      <c r="FZ39" s="43"/>
      <c r="GA39" s="42"/>
      <c r="GB39" s="42"/>
      <c r="GC39" s="42"/>
      <c r="GD39" s="42"/>
      <c r="GE39" s="42"/>
      <c r="GF39" s="42"/>
      <c r="GG39" s="42"/>
      <c r="GH39" s="42"/>
      <c r="GI39" s="42"/>
      <c r="GJ39" s="42"/>
      <c r="GK39" s="42"/>
      <c r="GL39" s="42"/>
      <c r="GM39" s="42"/>
      <c r="GN39" s="42"/>
      <c r="GO39" s="311"/>
      <c r="GP39" s="311"/>
      <c r="GQ39" s="311"/>
      <c r="GR39" s="311"/>
      <c r="GS39" s="311"/>
      <c r="GT39" s="311"/>
      <c r="GU39" s="35"/>
      <c r="GV39" s="35"/>
      <c r="GW39" s="35"/>
      <c r="GX39" s="35"/>
      <c r="GY39" s="49">
        <f t="shared" si="0"/>
        <v>0</v>
      </c>
    </row>
    <row r="40" spans="1:207" ht="33" customHeight="1">
      <c r="A40" s="388" t="s">
        <v>262</v>
      </c>
      <c r="B40" s="389"/>
      <c r="C40" s="389"/>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89"/>
      <c r="AU40" s="389"/>
      <c r="AV40" s="389"/>
      <c r="AW40" s="389"/>
      <c r="AX40" s="389"/>
      <c r="AY40" s="389"/>
      <c r="AZ40" s="389"/>
      <c r="BA40" s="389"/>
      <c r="BB40" s="389"/>
      <c r="BC40" s="389"/>
      <c r="BD40" s="389"/>
      <c r="BE40" s="389"/>
      <c r="BF40" s="389"/>
      <c r="BG40" s="389"/>
      <c r="BH40" s="389"/>
      <c r="BI40" s="389"/>
      <c r="BJ40" s="389"/>
      <c r="BK40" s="389"/>
      <c r="BL40" s="389"/>
      <c r="BM40" s="389"/>
      <c r="BN40" s="389"/>
      <c r="BO40" s="389"/>
      <c r="BP40" s="389"/>
      <c r="BQ40" s="389"/>
      <c r="BR40" s="389"/>
      <c r="BS40" s="389"/>
      <c r="BT40" s="389"/>
      <c r="BU40" s="389"/>
      <c r="BV40" s="389"/>
      <c r="BW40" s="389"/>
      <c r="BX40" s="337" t="s">
        <v>62</v>
      </c>
      <c r="BY40" s="338"/>
      <c r="BZ40" s="338"/>
      <c r="CA40" s="338"/>
      <c r="CB40" s="338"/>
      <c r="CC40" s="338"/>
      <c r="CD40" s="338"/>
      <c r="CE40" s="339"/>
      <c r="CF40" s="340" t="s">
        <v>59</v>
      </c>
      <c r="CG40" s="338"/>
      <c r="CH40" s="338"/>
      <c r="CI40" s="338"/>
      <c r="CJ40" s="338"/>
      <c r="CK40" s="338"/>
      <c r="CL40" s="338"/>
      <c r="CM40" s="338"/>
      <c r="CN40" s="338"/>
      <c r="CO40" s="338"/>
      <c r="CP40" s="338"/>
      <c r="CQ40" s="338"/>
      <c r="CR40" s="339"/>
      <c r="CS40" s="340" t="s">
        <v>100</v>
      </c>
      <c r="CT40" s="338"/>
      <c r="CU40" s="338"/>
      <c r="CV40" s="338"/>
      <c r="CW40" s="338"/>
      <c r="CX40" s="338"/>
      <c r="CY40" s="338"/>
      <c r="CZ40" s="338"/>
      <c r="DA40" s="338"/>
      <c r="DB40" s="338"/>
      <c r="DC40" s="338"/>
      <c r="DD40" s="338"/>
      <c r="DE40" s="339"/>
      <c r="DF40" s="345">
        <f>FI133+FI136</f>
        <v>91040</v>
      </c>
      <c r="DG40" s="346"/>
      <c r="DH40" s="346"/>
      <c r="DI40" s="346"/>
      <c r="DJ40" s="346"/>
      <c r="DK40" s="346"/>
      <c r="DL40" s="346"/>
      <c r="DM40" s="346"/>
      <c r="DN40" s="346"/>
      <c r="DO40" s="346"/>
      <c r="DP40" s="346"/>
      <c r="DQ40" s="346"/>
      <c r="DR40" s="347"/>
      <c r="DS40" s="369">
        <f>DF40</f>
        <v>91040</v>
      </c>
      <c r="DT40" s="333"/>
      <c r="DU40" s="333"/>
      <c r="DV40" s="333"/>
      <c r="DW40" s="333"/>
      <c r="DX40" s="333"/>
      <c r="DY40" s="333"/>
      <c r="DZ40" s="333"/>
      <c r="EA40" s="333"/>
      <c r="EB40" s="333"/>
      <c r="EC40" s="333"/>
      <c r="ED40" s="333"/>
      <c r="EE40" s="341"/>
      <c r="EF40" s="369">
        <f>DF40</f>
        <v>91040</v>
      </c>
      <c r="EG40" s="333"/>
      <c r="EH40" s="333"/>
      <c r="EI40" s="333"/>
      <c r="EJ40" s="333"/>
      <c r="EK40" s="333"/>
      <c r="EL40" s="333"/>
      <c r="EM40" s="333"/>
      <c r="EN40" s="333"/>
      <c r="EO40" s="333"/>
      <c r="EP40" s="333"/>
      <c r="EQ40" s="333"/>
      <c r="ER40" s="341"/>
      <c r="ES40" s="332"/>
      <c r="ET40" s="333"/>
      <c r="EU40" s="333"/>
      <c r="EV40" s="333"/>
      <c r="EW40" s="333"/>
      <c r="EX40" s="333"/>
      <c r="EY40" s="333"/>
      <c r="EZ40" s="333"/>
      <c r="FA40" s="333"/>
      <c r="FB40" s="333"/>
      <c r="FC40" s="333"/>
      <c r="FD40" s="333"/>
      <c r="FE40" s="334"/>
      <c r="FG40" s="284"/>
      <c r="FH40" s="35">
        <v>244</v>
      </c>
      <c r="FI40" s="35">
        <v>22326</v>
      </c>
      <c r="FJ40" s="46"/>
      <c r="FK40" s="46"/>
      <c r="FL40" s="46"/>
      <c r="FM40" s="69"/>
      <c r="FN40" s="47"/>
      <c r="FO40" s="47"/>
      <c r="FP40" s="46"/>
      <c r="FQ40" s="46"/>
      <c r="FR40" s="46"/>
      <c r="FS40" s="46"/>
      <c r="FT40" s="46"/>
      <c r="FU40" s="46"/>
      <c r="FV40" s="46"/>
      <c r="FW40" s="46"/>
      <c r="FX40" s="43"/>
      <c r="FY40" s="43"/>
      <c r="FZ40" s="43"/>
      <c r="GA40" s="42"/>
      <c r="GB40" s="42"/>
      <c r="GC40" s="42"/>
      <c r="GD40" s="42"/>
      <c r="GE40" s="42"/>
      <c r="GF40" s="42"/>
      <c r="GG40" s="42"/>
      <c r="GH40" s="42"/>
      <c r="GI40" s="42"/>
      <c r="GJ40" s="42"/>
      <c r="GK40" s="42"/>
      <c r="GL40" s="42"/>
      <c r="GM40" s="42"/>
      <c r="GN40" s="42"/>
      <c r="GO40" s="311"/>
      <c r="GP40" s="311"/>
      <c r="GQ40" s="311"/>
      <c r="GR40" s="311"/>
      <c r="GS40" s="311"/>
      <c r="GT40" s="311"/>
      <c r="GU40" s="35"/>
      <c r="GV40" s="35"/>
      <c r="GW40" s="35"/>
      <c r="GX40" s="35"/>
      <c r="GY40" s="49">
        <f t="shared" si="0"/>
        <v>0</v>
      </c>
    </row>
    <row r="41" spans="1:207" ht="10.5" customHeight="1">
      <c r="A41" s="389" t="s">
        <v>263</v>
      </c>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89"/>
      <c r="BU41" s="389"/>
      <c r="BV41" s="389"/>
      <c r="BW41" s="389"/>
      <c r="BX41" s="337" t="s">
        <v>62</v>
      </c>
      <c r="BY41" s="338"/>
      <c r="BZ41" s="338"/>
      <c r="CA41" s="338"/>
      <c r="CB41" s="338"/>
      <c r="CC41" s="338"/>
      <c r="CD41" s="338"/>
      <c r="CE41" s="339"/>
      <c r="CF41" s="340" t="s">
        <v>59</v>
      </c>
      <c r="CG41" s="338"/>
      <c r="CH41" s="338"/>
      <c r="CI41" s="338"/>
      <c r="CJ41" s="338"/>
      <c r="CK41" s="338"/>
      <c r="CL41" s="338"/>
      <c r="CM41" s="338"/>
      <c r="CN41" s="338"/>
      <c r="CO41" s="338"/>
      <c r="CP41" s="338"/>
      <c r="CQ41" s="338"/>
      <c r="CR41" s="339"/>
      <c r="CS41" s="340" t="s">
        <v>100</v>
      </c>
      <c r="CT41" s="338"/>
      <c r="CU41" s="338"/>
      <c r="CV41" s="338"/>
      <c r="CW41" s="338"/>
      <c r="CX41" s="338"/>
      <c r="CY41" s="338"/>
      <c r="CZ41" s="338"/>
      <c r="DA41" s="338"/>
      <c r="DB41" s="338"/>
      <c r="DC41" s="338"/>
      <c r="DD41" s="338"/>
      <c r="DE41" s="339"/>
      <c r="DF41" s="345">
        <f>FI135</f>
        <v>2100000</v>
      </c>
      <c r="DG41" s="346"/>
      <c r="DH41" s="346"/>
      <c r="DI41" s="346"/>
      <c r="DJ41" s="346"/>
      <c r="DK41" s="346"/>
      <c r="DL41" s="346"/>
      <c r="DM41" s="346"/>
      <c r="DN41" s="346"/>
      <c r="DO41" s="346"/>
      <c r="DP41" s="346"/>
      <c r="DQ41" s="346"/>
      <c r="DR41" s="347"/>
      <c r="DS41" s="332">
        <v>2100000</v>
      </c>
      <c r="DT41" s="333"/>
      <c r="DU41" s="333"/>
      <c r="DV41" s="333"/>
      <c r="DW41" s="333"/>
      <c r="DX41" s="333"/>
      <c r="DY41" s="333"/>
      <c r="DZ41" s="333"/>
      <c r="EA41" s="333"/>
      <c r="EB41" s="333"/>
      <c r="EC41" s="333"/>
      <c r="ED41" s="333"/>
      <c r="EE41" s="341"/>
      <c r="EF41" s="332">
        <v>2100000</v>
      </c>
      <c r="EG41" s="333"/>
      <c r="EH41" s="333"/>
      <c r="EI41" s="333"/>
      <c r="EJ41" s="333"/>
      <c r="EK41" s="333"/>
      <c r="EL41" s="333"/>
      <c r="EM41" s="333"/>
      <c r="EN41" s="333"/>
      <c r="EO41" s="333"/>
      <c r="EP41" s="333"/>
      <c r="EQ41" s="333"/>
      <c r="ER41" s="341"/>
      <c r="ES41" s="332"/>
      <c r="ET41" s="333"/>
      <c r="EU41" s="333"/>
      <c r="EV41" s="333"/>
      <c r="EW41" s="333"/>
      <c r="EX41" s="333"/>
      <c r="EY41" s="333"/>
      <c r="EZ41" s="333"/>
      <c r="FA41" s="333"/>
      <c r="FB41" s="333"/>
      <c r="FC41" s="333"/>
      <c r="FD41" s="333"/>
      <c r="FE41" s="334"/>
      <c r="FG41" s="284"/>
      <c r="FH41" s="35">
        <v>244</v>
      </c>
      <c r="FI41" s="35">
        <v>22331</v>
      </c>
      <c r="FJ41" s="46"/>
      <c r="FK41" s="46"/>
      <c r="FL41" s="46"/>
      <c r="FM41" s="46"/>
      <c r="FN41" s="47"/>
      <c r="FO41" s="47"/>
      <c r="FP41" s="46"/>
      <c r="FQ41" s="46"/>
      <c r="FR41" s="46"/>
      <c r="FS41" s="46"/>
      <c r="FT41" s="46"/>
      <c r="FU41" s="46"/>
      <c r="FV41" s="46"/>
      <c r="FW41" s="46"/>
      <c r="FX41" s="43"/>
      <c r="FY41" s="43"/>
      <c r="FZ41" s="43"/>
      <c r="GA41" s="42"/>
      <c r="GB41" s="42"/>
      <c r="GC41" s="42"/>
      <c r="GD41" s="42"/>
      <c r="GE41" s="42"/>
      <c r="GF41" s="42"/>
      <c r="GG41" s="42"/>
      <c r="GH41" s="42"/>
      <c r="GI41" s="42"/>
      <c r="GJ41" s="42"/>
      <c r="GK41" s="42"/>
      <c r="GL41" s="42"/>
      <c r="GM41" s="42"/>
      <c r="GN41" s="42"/>
      <c r="GO41" s="311"/>
      <c r="GP41" s="311"/>
      <c r="GQ41" s="311"/>
      <c r="GR41" s="311"/>
      <c r="GS41" s="311"/>
      <c r="GT41" s="311"/>
      <c r="GU41" s="35"/>
      <c r="GV41" s="35"/>
      <c r="GW41" s="35"/>
      <c r="GX41" s="35"/>
      <c r="GY41" s="49">
        <f t="shared" si="0"/>
        <v>0</v>
      </c>
    </row>
    <row r="42" spans="1:207" ht="10.5" customHeight="1">
      <c r="A42" s="462" t="s">
        <v>63</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4"/>
      <c r="BX42" s="420" t="s">
        <v>64</v>
      </c>
      <c r="BY42" s="421"/>
      <c r="BZ42" s="421"/>
      <c r="CA42" s="421"/>
      <c r="CB42" s="421"/>
      <c r="CC42" s="421"/>
      <c r="CD42" s="421"/>
      <c r="CE42" s="422"/>
      <c r="CF42" s="423" t="s">
        <v>65</v>
      </c>
      <c r="CG42" s="421"/>
      <c r="CH42" s="421"/>
      <c r="CI42" s="421"/>
      <c r="CJ42" s="421"/>
      <c r="CK42" s="421"/>
      <c r="CL42" s="421"/>
      <c r="CM42" s="421"/>
      <c r="CN42" s="421"/>
      <c r="CO42" s="421"/>
      <c r="CP42" s="421"/>
      <c r="CQ42" s="421"/>
      <c r="CR42" s="422"/>
      <c r="CS42" s="423"/>
      <c r="CT42" s="421"/>
      <c r="CU42" s="421"/>
      <c r="CV42" s="421"/>
      <c r="CW42" s="421"/>
      <c r="CX42" s="421"/>
      <c r="CY42" s="421"/>
      <c r="CZ42" s="421"/>
      <c r="DA42" s="421"/>
      <c r="DB42" s="421"/>
      <c r="DC42" s="421"/>
      <c r="DD42" s="421"/>
      <c r="DE42" s="422"/>
      <c r="DF42" s="424"/>
      <c r="DG42" s="425"/>
      <c r="DH42" s="425"/>
      <c r="DI42" s="425"/>
      <c r="DJ42" s="425"/>
      <c r="DK42" s="425"/>
      <c r="DL42" s="425"/>
      <c r="DM42" s="425"/>
      <c r="DN42" s="425"/>
      <c r="DO42" s="425"/>
      <c r="DP42" s="425"/>
      <c r="DQ42" s="425"/>
      <c r="DR42" s="426"/>
      <c r="DS42" s="427"/>
      <c r="DT42" s="428"/>
      <c r="DU42" s="428"/>
      <c r="DV42" s="428"/>
      <c r="DW42" s="428"/>
      <c r="DX42" s="428"/>
      <c r="DY42" s="428"/>
      <c r="DZ42" s="428"/>
      <c r="EA42" s="428"/>
      <c r="EB42" s="428"/>
      <c r="EC42" s="428"/>
      <c r="ED42" s="428"/>
      <c r="EE42" s="432"/>
      <c r="EF42" s="427"/>
      <c r="EG42" s="428"/>
      <c r="EH42" s="428"/>
      <c r="EI42" s="428"/>
      <c r="EJ42" s="428"/>
      <c r="EK42" s="428"/>
      <c r="EL42" s="428"/>
      <c r="EM42" s="428"/>
      <c r="EN42" s="428"/>
      <c r="EO42" s="428"/>
      <c r="EP42" s="428"/>
      <c r="EQ42" s="428"/>
      <c r="ER42" s="432"/>
      <c r="ES42" s="427"/>
      <c r="ET42" s="428"/>
      <c r="EU42" s="428"/>
      <c r="EV42" s="428"/>
      <c r="EW42" s="428"/>
      <c r="EX42" s="428"/>
      <c r="EY42" s="428"/>
      <c r="EZ42" s="428"/>
      <c r="FA42" s="428"/>
      <c r="FB42" s="428"/>
      <c r="FC42" s="428"/>
      <c r="FD42" s="428"/>
      <c r="FE42" s="429"/>
      <c r="FG42" s="284"/>
      <c r="FH42" s="35">
        <v>244</v>
      </c>
      <c r="FI42" s="35">
        <v>22399</v>
      </c>
      <c r="FJ42" s="46"/>
      <c r="FK42" s="46"/>
      <c r="FL42" s="46"/>
      <c r="FM42" s="46"/>
      <c r="FN42" s="47"/>
      <c r="FO42" s="47"/>
      <c r="FP42" s="46"/>
      <c r="FQ42" s="46"/>
      <c r="FR42" s="46"/>
      <c r="FS42" s="46"/>
      <c r="FT42" s="46"/>
      <c r="FU42" s="46"/>
      <c r="FV42" s="46"/>
      <c r="FW42" s="46"/>
      <c r="FX42" s="43"/>
      <c r="FY42" s="43"/>
      <c r="FZ42" s="43"/>
      <c r="GA42" s="42"/>
      <c r="GB42" s="42"/>
      <c r="GC42" s="42"/>
      <c r="GD42" s="42"/>
      <c r="GE42" s="42"/>
      <c r="GF42" s="42"/>
      <c r="GG42" s="42"/>
      <c r="GH42" s="42"/>
      <c r="GI42" s="42"/>
      <c r="GJ42" s="42"/>
      <c r="GK42" s="42"/>
      <c r="GL42" s="42"/>
      <c r="GM42" s="42"/>
      <c r="GN42" s="42"/>
      <c r="GO42" s="311"/>
      <c r="GP42" s="311"/>
      <c r="GQ42" s="311"/>
      <c r="GR42" s="311"/>
      <c r="GS42" s="311"/>
      <c r="GT42" s="311"/>
      <c r="GU42" s="35"/>
      <c r="GV42" s="35"/>
      <c r="GW42" s="35"/>
      <c r="GX42" s="35"/>
      <c r="GY42" s="49">
        <f t="shared" si="0"/>
        <v>0</v>
      </c>
    </row>
    <row r="43" spans="1:207" ht="10.5" customHeight="1">
      <c r="A43" s="475" t="s">
        <v>55</v>
      </c>
      <c r="B43" s="475"/>
      <c r="C43" s="475"/>
      <c r="D43" s="475"/>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c r="BB43" s="475"/>
      <c r="BC43" s="475"/>
      <c r="BD43" s="475"/>
      <c r="BE43" s="475"/>
      <c r="BF43" s="475"/>
      <c r="BG43" s="475"/>
      <c r="BH43" s="475"/>
      <c r="BI43" s="475"/>
      <c r="BJ43" s="475"/>
      <c r="BK43" s="475"/>
      <c r="BL43" s="475"/>
      <c r="BM43" s="475"/>
      <c r="BN43" s="475"/>
      <c r="BO43" s="475"/>
      <c r="BP43" s="475"/>
      <c r="BQ43" s="475"/>
      <c r="BR43" s="475"/>
      <c r="BS43" s="475"/>
      <c r="BT43" s="475"/>
      <c r="BU43" s="475"/>
      <c r="BV43" s="475"/>
      <c r="BW43" s="475"/>
      <c r="BX43" s="405" t="s">
        <v>66</v>
      </c>
      <c r="BY43" s="406"/>
      <c r="BZ43" s="406"/>
      <c r="CA43" s="406"/>
      <c r="CB43" s="406"/>
      <c r="CC43" s="406"/>
      <c r="CD43" s="406"/>
      <c r="CE43" s="407"/>
      <c r="CF43" s="408" t="s">
        <v>65</v>
      </c>
      <c r="CG43" s="406"/>
      <c r="CH43" s="406"/>
      <c r="CI43" s="406"/>
      <c r="CJ43" s="406"/>
      <c r="CK43" s="406"/>
      <c r="CL43" s="406"/>
      <c r="CM43" s="406"/>
      <c r="CN43" s="406"/>
      <c r="CO43" s="406"/>
      <c r="CP43" s="406"/>
      <c r="CQ43" s="406"/>
      <c r="CR43" s="407"/>
      <c r="CS43" s="408" t="s">
        <v>268</v>
      </c>
      <c r="CT43" s="406"/>
      <c r="CU43" s="406"/>
      <c r="CV43" s="406"/>
      <c r="CW43" s="406"/>
      <c r="CX43" s="406"/>
      <c r="CY43" s="406"/>
      <c r="CZ43" s="406"/>
      <c r="DA43" s="406"/>
      <c r="DB43" s="406"/>
      <c r="DC43" s="406"/>
      <c r="DD43" s="406"/>
      <c r="DE43" s="407"/>
      <c r="DF43" s="413"/>
      <c r="DG43" s="414"/>
      <c r="DH43" s="414"/>
      <c r="DI43" s="414"/>
      <c r="DJ43" s="414"/>
      <c r="DK43" s="414"/>
      <c r="DL43" s="414"/>
      <c r="DM43" s="414"/>
      <c r="DN43" s="414"/>
      <c r="DO43" s="414"/>
      <c r="DP43" s="414"/>
      <c r="DQ43" s="414"/>
      <c r="DR43" s="415"/>
      <c r="DS43" s="416"/>
      <c r="DT43" s="417"/>
      <c r="DU43" s="417"/>
      <c r="DV43" s="417"/>
      <c r="DW43" s="417"/>
      <c r="DX43" s="417"/>
      <c r="DY43" s="417"/>
      <c r="DZ43" s="417"/>
      <c r="EA43" s="417"/>
      <c r="EB43" s="417"/>
      <c r="EC43" s="417"/>
      <c r="ED43" s="417"/>
      <c r="EE43" s="418"/>
      <c r="EF43" s="416"/>
      <c r="EG43" s="417"/>
      <c r="EH43" s="417"/>
      <c r="EI43" s="417"/>
      <c r="EJ43" s="417"/>
      <c r="EK43" s="417"/>
      <c r="EL43" s="417"/>
      <c r="EM43" s="417"/>
      <c r="EN43" s="417"/>
      <c r="EO43" s="417"/>
      <c r="EP43" s="417"/>
      <c r="EQ43" s="417"/>
      <c r="ER43" s="418"/>
      <c r="ES43" s="416"/>
      <c r="ET43" s="417"/>
      <c r="EU43" s="417"/>
      <c r="EV43" s="417"/>
      <c r="EW43" s="417"/>
      <c r="EX43" s="417"/>
      <c r="EY43" s="417"/>
      <c r="EZ43" s="417"/>
      <c r="FA43" s="417"/>
      <c r="FB43" s="417"/>
      <c r="FC43" s="417"/>
      <c r="FD43" s="417"/>
      <c r="FE43" s="419"/>
      <c r="FG43" s="284"/>
      <c r="FH43" s="35">
        <v>244</v>
      </c>
      <c r="FI43" s="35">
        <v>22501</v>
      </c>
      <c r="FJ43" s="46"/>
      <c r="FK43" s="46"/>
      <c r="FL43" s="46"/>
      <c r="FM43" s="46"/>
      <c r="FN43" s="47"/>
      <c r="FO43" s="47"/>
      <c r="FP43" s="46"/>
      <c r="FQ43" s="46"/>
      <c r="FR43" s="46"/>
      <c r="FS43" s="46"/>
      <c r="FT43" s="46"/>
      <c r="FU43" s="46"/>
      <c r="FV43" s="46"/>
      <c r="FW43" s="46"/>
      <c r="FX43" s="43"/>
      <c r="FY43" s="43"/>
      <c r="FZ43" s="43"/>
      <c r="GA43" s="42"/>
      <c r="GB43" s="42"/>
      <c r="GC43" s="42"/>
      <c r="GD43" s="42"/>
      <c r="GE43" s="42"/>
      <c r="GF43" s="42"/>
      <c r="GG43" s="42"/>
      <c r="GH43" s="42"/>
      <c r="GI43" s="42"/>
      <c r="GJ43" s="42"/>
      <c r="GK43" s="42"/>
      <c r="GL43" s="42"/>
      <c r="GM43" s="42"/>
      <c r="GN43" s="42"/>
      <c r="GO43" s="311"/>
      <c r="GP43" s="311"/>
      <c r="GQ43" s="311"/>
      <c r="GR43" s="311"/>
      <c r="GS43" s="311"/>
      <c r="GT43" s="311"/>
      <c r="GU43" s="35"/>
      <c r="GV43" s="35"/>
      <c r="GW43" s="35"/>
      <c r="GX43" s="35"/>
      <c r="GY43" s="49">
        <f t="shared" si="0"/>
        <v>0</v>
      </c>
    </row>
    <row r="44" spans="1:207" ht="21" customHeight="1">
      <c r="A44" s="476" t="s">
        <v>264</v>
      </c>
      <c r="B44" s="476"/>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c r="AH44" s="476"/>
      <c r="AI44" s="476"/>
      <c r="AJ44" s="476"/>
      <c r="AK44" s="476"/>
      <c r="AL44" s="476"/>
      <c r="AM44" s="476"/>
      <c r="AN44" s="476"/>
      <c r="AO44" s="476"/>
      <c r="AP44" s="476"/>
      <c r="AQ44" s="476"/>
      <c r="AR44" s="476"/>
      <c r="AS44" s="476"/>
      <c r="AT44" s="476"/>
      <c r="AU44" s="476"/>
      <c r="AV44" s="476"/>
      <c r="AW44" s="476"/>
      <c r="AX44" s="476"/>
      <c r="AY44" s="476"/>
      <c r="AZ44" s="476"/>
      <c r="BA44" s="476"/>
      <c r="BB44" s="476"/>
      <c r="BC44" s="476"/>
      <c r="BD44" s="476"/>
      <c r="BE44" s="476"/>
      <c r="BF44" s="476"/>
      <c r="BG44" s="476"/>
      <c r="BH44" s="476"/>
      <c r="BI44" s="476"/>
      <c r="BJ44" s="476"/>
      <c r="BK44" s="476"/>
      <c r="BL44" s="476"/>
      <c r="BM44" s="476"/>
      <c r="BN44" s="476"/>
      <c r="BO44" s="476"/>
      <c r="BP44" s="476"/>
      <c r="BQ44" s="476"/>
      <c r="BR44" s="476"/>
      <c r="BS44" s="476"/>
      <c r="BT44" s="476"/>
      <c r="BU44" s="476"/>
      <c r="BV44" s="476"/>
      <c r="BW44" s="477"/>
      <c r="BX44" s="372"/>
      <c r="BY44" s="373"/>
      <c r="BZ44" s="373"/>
      <c r="CA44" s="373"/>
      <c r="CB44" s="373"/>
      <c r="CC44" s="373"/>
      <c r="CD44" s="373"/>
      <c r="CE44" s="374"/>
      <c r="CF44" s="375"/>
      <c r="CG44" s="373"/>
      <c r="CH44" s="373"/>
      <c r="CI44" s="373"/>
      <c r="CJ44" s="373"/>
      <c r="CK44" s="373"/>
      <c r="CL44" s="373"/>
      <c r="CM44" s="373"/>
      <c r="CN44" s="373"/>
      <c r="CO44" s="373"/>
      <c r="CP44" s="373"/>
      <c r="CQ44" s="373"/>
      <c r="CR44" s="374"/>
      <c r="CS44" s="375"/>
      <c r="CT44" s="373"/>
      <c r="CU44" s="373"/>
      <c r="CV44" s="373"/>
      <c r="CW44" s="373"/>
      <c r="CX44" s="373"/>
      <c r="CY44" s="373"/>
      <c r="CZ44" s="373"/>
      <c r="DA44" s="373"/>
      <c r="DB44" s="373"/>
      <c r="DC44" s="373"/>
      <c r="DD44" s="373"/>
      <c r="DE44" s="374"/>
      <c r="DF44" s="376"/>
      <c r="DG44" s="377"/>
      <c r="DH44" s="377"/>
      <c r="DI44" s="377"/>
      <c r="DJ44" s="377"/>
      <c r="DK44" s="377"/>
      <c r="DL44" s="377"/>
      <c r="DM44" s="377"/>
      <c r="DN44" s="377"/>
      <c r="DO44" s="377"/>
      <c r="DP44" s="377"/>
      <c r="DQ44" s="377"/>
      <c r="DR44" s="378"/>
      <c r="DS44" s="379"/>
      <c r="DT44" s="380"/>
      <c r="DU44" s="380"/>
      <c r="DV44" s="380"/>
      <c r="DW44" s="380"/>
      <c r="DX44" s="380"/>
      <c r="DY44" s="380"/>
      <c r="DZ44" s="380"/>
      <c r="EA44" s="380"/>
      <c r="EB44" s="380"/>
      <c r="EC44" s="380"/>
      <c r="ED44" s="380"/>
      <c r="EE44" s="381"/>
      <c r="EF44" s="379"/>
      <c r="EG44" s="380"/>
      <c r="EH44" s="380"/>
      <c r="EI44" s="380"/>
      <c r="EJ44" s="380"/>
      <c r="EK44" s="380"/>
      <c r="EL44" s="380"/>
      <c r="EM44" s="380"/>
      <c r="EN44" s="380"/>
      <c r="EO44" s="380"/>
      <c r="EP44" s="380"/>
      <c r="EQ44" s="380"/>
      <c r="ER44" s="381"/>
      <c r="ES44" s="379"/>
      <c r="ET44" s="380"/>
      <c r="EU44" s="380"/>
      <c r="EV44" s="380"/>
      <c r="EW44" s="380"/>
      <c r="EX44" s="380"/>
      <c r="EY44" s="380"/>
      <c r="EZ44" s="380"/>
      <c r="FA44" s="380"/>
      <c r="FB44" s="380"/>
      <c r="FC44" s="380"/>
      <c r="FD44" s="380"/>
      <c r="FE44" s="390"/>
      <c r="FG44" s="284"/>
      <c r="FH44" s="35">
        <v>244</v>
      </c>
      <c r="FI44" s="35">
        <v>22502</v>
      </c>
      <c r="FJ44" s="46"/>
      <c r="FK44" s="46"/>
      <c r="FL44" s="46"/>
      <c r="FM44" s="47"/>
      <c r="FN44" s="47"/>
      <c r="FO44" s="47"/>
      <c r="FP44" s="46"/>
      <c r="FQ44" s="46"/>
      <c r="FR44" s="46"/>
      <c r="FS44" s="46"/>
      <c r="FT44" s="46"/>
      <c r="FU44" s="46"/>
      <c r="FV44" s="46"/>
      <c r="FW44" s="46"/>
      <c r="FX44" s="43"/>
      <c r="FY44" s="43"/>
      <c r="FZ44" s="43"/>
      <c r="GA44" s="42"/>
      <c r="GB44" s="42"/>
      <c r="GC44" s="42"/>
      <c r="GD44" s="42"/>
      <c r="GE44" s="42"/>
      <c r="GF44" s="42"/>
      <c r="GG44" s="42"/>
      <c r="GH44" s="42"/>
      <c r="GI44" s="42"/>
      <c r="GJ44" s="42"/>
      <c r="GK44" s="42"/>
      <c r="GL44" s="42"/>
      <c r="GM44" s="42"/>
      <c r="GN44" s="42"/>
      <c r="GO44" s="311"/>
      <c r="GP44" s="311"/>
      <c r="GQ44" s="311"/>
      <c r="GR44" s="311"/>
      <c r="GS44" s="311"/>
      <c r="GT44" s="311"/>
      <c r="GU44" s="35"/>
      <c r="GV44" s="35"/>
      <c r="GW44" s="35"/>
      <c r="GX44" s="35"/>
      <c r="GY44" s="49">
        <f t="shared" si="0"/>
        <v>0</v>
      </c>
    </row>
    <row r="45" spans="1:207" ht="10.5" customHeight="1">
      <c r="A45" s="462" t="s">
        <v>67</v>
      </c>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3"/>
      <c r="AO45" s="463"/>
      <c r="AP45" s="463"/>
      <c r="AQ45" s="463"/>
      <c r="AR45" s="463"/>
      <c r="AS45" s="463"/>
      <c r="AT45" s="463"/>
      <c r="AU45" s="463"/>
      <c r="AV45" s="463"/>
      <c r="AW45" s="463"/>
      <c r="AX45" s="463"/>
      <c r="AY45" s="463"/>
      <c r="AZ45" s="463"/>
      <c r="BA45" s="463"/>
      <c r="BB45" s="463"/>
      <c r="BC45" s="463"/>
      <c r="BD45" s="463"/>
      <c r="BE45" s="463"/>
      <c r="BF45" s="463"/>
      <c r="BG45" s="463"/>
      <c r="BH45" s="463"/>
      <c r="BI45" s="463"/>
      <c r="BJ45" s="463"/>
      <c r="BK45" s="463"/>
      <c r="BL45" s="463"/>
      <c r="BM45" s="463"/>
      <c r="BN45" s="463"/>
      <c r="BO45" s="463"/>
      <c r="BP45" s="463"/>
      <c r="BQ45" s="463"/>
      <c r="BR45" s="463"/>
      <c r="BS45" s="463"/>
      <c r="BT45" s="463"/>
      <c r="BU45" s="463"/>
      <c r="BV45" s="463"/>
      <c r="BW45" s="464"/>
      <c r="BX45" s="420" t="s">
        <v>68</v>
      </c>
      <c r="BY45" s="421"/>
      <c r="BZ45" s="421"/>
      <c r="CA45" s="421"/>
      <c r="CB45" s="421"/>
      <c r="CC45" s="421"/>
      <c r="CD45" s="421"/>
      <c r="CE45" s="422"/>
      <c r="CF45" s="423" t="s">
        <v>69</v>
      </c>
      <c r="CG45" s="421"/>
      <c r="CH45" s="421"/>
      <c r="CI45" s="421"/>
      <c r="CJ45" s="421"/>
      <c r="CK45" s="421"/>
      <c r="CL45" s="421"/>
      <c r="CM45" s="421"/>
      <c r="CN45" s="421"/>
      <c r="CO45" s="421"/>
      <c r="CP45" s="421"/>
      <c r="CQ45" s="421"/>
      <c r="CR45" s="422"/>
      <c r="CS45" s="423"/>
      <c r="CT45" s="421"/>
      <c r="CU45" s="421"/>
      <c r="CV45" s="421"/>
      <c r="CW45" s="421"/>
      <c r="CX45" s="421"/>
      <c r="CY45" s="421"/>
      <c r="CZ45" s="421"/>
      <c r="DA45" s="421"/>
      <c r="DB45" s="421"/>
      <c r="DC45" s="421"/>
      <c r="DD45" s="421"/>
      <c r="DE45" s="422"/>
      <c r="DF45" s="424">
        <f>DF47+DF48+DF49</f>
        <v>11657400</v>
      </c>
      <c r="DG45" s="473"/>
      <c r="DH45" s="473"/>
      <c r="DI45" s="473"/>
      <c r="DJ45" s="473"/>
      <c r="DK45" s="473"/>
      <c r="DL45" s="473"/>
      <c r="DM45" s="473"/>
      <c r="DN45" s="473"/>
      <c r="DO45" s="473"/>
      <c r="DP45" s="473"/>
      <c r="DQ45" s="473"/>
      <c r="DR45" s="474"/>
      <c r="DS45" s="424">
        <f>DS47+DS48+DS49</f>
        <v>11657400</v>
      </c>
      <c r="DT45" s="473"/>
      <c r="DU45" s="473"/>
      <c r="DV45" s="473"/>
      <c r="DW45" s="473"/>
      <c r="DX45" s="473"/>
      <c r="DY45" s="473"/>
      <c r="DZ45" s="473"/>
      <c r="EA45" s="473"/>
      <c r="EB45" s="473"/>
      <c r="EC45" s="473"/>
      <c r="ED45" s="473"/>
      <c r="EE45" s="474"/>
      <c r="EF45" s="424">
        <f>EF47+EF48+EF49</f>
        <v>11657400</v>
      </c>
      <c r="EG45" s="473"/>
      <c r="EH45" s="473"/>
      <c r="EI45" s="473"/>
      <c r="EJ45" s="473"/>
      <c r="EK45" s="473"/>
      <c r="EL45" s="473"/>
      <c r="EM45" s="473"/>
      <c r="EN45" s="473"/>
      <c r="EO45" s="473"/>
      <c r="EP45" s="473"/>
      <c r="EQ45" s="473"/>
      <c r="ER45" s="474"/>
      <c r="ES45" s="427"/>
      <c r="ET45" s="428"/>
      <c r="EU45" s="428"/>
      <c r="EV45" s="428"/>
      <c r="EW45" s="428"/>
      <c r="EX45" s="428"/>
      <c r="EY45" s="428"/>
      <c r="EZ45" s="428"/>
      <c r="FA45" s="428"/>
      <c r="FB45" s="428"/>
      <c r="FC45" s="428"/>
      <c r="FD45" s="428"/>
      <c r="FE45" s="429"/>
      <c r="FG45" s="284"/>
      <c r="FH45" s="35">
        <v>244</v>
      </c>
      <c r="FI45" s="35">
        <v>22503</v>
      </c>
      <c r="FJ45" s="46"/>
      <c r="FK45" s="46"/>
      <c r="FL45" s="46"/>
      <c r="FM45" s="46"/>
      <c r="FN45" s="47"/>
      <c r="FO45" s="47"/>
      <c r="FP45" s="46"/>
      <c r="FQ45" s="46"/>
      <c r="FR45" s="46"/>
      <c r="FS45" s="46"/>
      <c r="FT45" s="46"/>
      <c r="FU45" s="46"/>
      <c r="FV45" s="46"/>
      <c r="FW45" s="46"/>
      <c r="FX45" s="43"/>
      <c r="FY45" s="43"/>
      <c r="FZ45" s="43"/>
      <c r="GA45" s="42"/>
      <c r="GB45" s="42"/>
      <c r="GC45" s="42"/>
      <c r="GD45" s="42"/>
      <c r="GE45" s="42"/>
      <c r="GF45" s="42"/>
      <c r="GG45" s="42"/>
      <c r="GH45" s="42"/>
      <c r="GI45" s="42"/>
      <c r="GJ45" s="42"/>
      <c r="GK45" s="42"/>
      <c r="GL45" s="42"/>
      <c r="GM45" s="42"/>
      <c r="GN45" s="42"/>
      <c r="GO45" s="311"/>
      <c r="GP45" s="311"/>
      <c r="GQ45" s="311"/>
      <c r="GR45" s="311"/>
      <c r="GS45" s="311"/>
      <c r="GT45" s="311"/>
      <c r="GU45" s="35"/>
      <c r="GV45" s="35"/>
      <c r="GW45" s="35"/>
      <c r="GX45" s="35"/>
      <c r="GY45" s="49">
        <f t="shared" si="0"/>
        <v>0</v>
      </c>
    </row>
    <row r="46" spans="1:207" ht="10.5" customHeight="1">
      <c r="A46" s="465" t="s">
        <v>55</v>
      </c>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5"/>
      <c r="AZ46" s="465"/>
      <c r="BA46" s="465"/>
      <c r="BB46" s="465"/>
      <c r="BC46" s="465"/>
      <c r="BD46" s="465"/>
      <c r="BE46" s="465"/>
      <c r="BF46" s="465"/>
      <c r="BG46" s="465"/>
      <c r="BH46" s="465"/>
      <c r="BI46" s="465"/>
      <c r="BJ46" s="465"/>
      <c r="BK46" s="465"/>
      <c r="BL46" s="465"/>
      <c r="BM46" s="465"/>
      <c r="BN46" s="465"/>
      <c r="BO46" s="465"/>
      <c r="BP46" s="465"/>
      <c r="BQ46" s="465"/>
      <c r="BR46" s="465"/>
      <c r="BS46" s="465"/>
      <c r="BT46" s="465"/>
      <c r="BU46" s="465"/>
      <c r="BV46" s="465"/>
      <c r="BW46" s="465"/>
      <c r="BX46" s="405" t="s">
        <v>68</v>
      </c>
      <c r="BY46" s="406"/>
      <c r="BZ46" s="406"/>
      <c r="CA46" s="406"/>
      <c r="CB46" s="406"/>
      <c r="CC46" s="406"/>
      <c r="CD46" s="406"/>
      <c r="CE46" s="407"/>
      <c r="CF46" s="408" t="s">
        <v>69</v>
      </c>
      <c r="CG46" s="406"/>
      <c r="CH46" s="406"/>
      <c r="CI46" s="406"/>
      <c r="CJ46" s="406"/>
      <c r="CK46" s="406"/>
      <c r="CL46" s="406"/>
      <c r="CM46" s="406"/>
      <c r="CN46" s="406"/>
      <c r="CO46" s="406"/>
      <c r="CP46" s="406"/>
      <c r="CQ46" s="406"/>
      <c r="CR46" s="407"/>
      <c r="CS46" s="340"/>
      <c r="CT46" s="338"/>
      <c r="CU46" s="338"/>
      <c r="CV46" s="338"/>
      <c r="CW46" s="338"/>
      <c r="CX46" s="338"/>
      <c r="CY46" s="338"/>
      <c r="CZ46" s="338"/>
      <c r="DA46" s="338"/>
      <c r="DB46" s="338"/>
      <c r="DC46" s="338"/>
      <c r="DD46" s="338"/>
      <c r="DE46" s="339"/>
      <c r="DF46" s="369"/>
      <c r="DG46" s="566"/>
      <c r="DH46" s="566"/>
      <c r="DI46" s="566"/>
      <c r="DJ46" s="566"/>
      <c r="DK46" s="566"/>
      <c r="DL46" s="566"/>
      <c r="DM46" s="566"/>
      <c r="DN46" s="566"/>
      <c r="DO46" s="566"/>
      <c r="DP46" s="566"/>
      <c r="DQ46" s="566"/>
      <c r="DR46" s="567"/>
      <c r="DS46" s="565"/>
      <c r="DT46" s="565"/>
      <c r="DU46" s="565"/>
      <c r="DV46" s="565"/>
      <c r="DW46" s="565"/>
      <c r="DX46" s="565"/>
      <c r="DY46" s="565"/>
      <c r="DZ46" s="565"/>
      <c r="EA46" s="565"/>
      <c r="EB46" s="565"/>
      <c r="EC46" s="565"/>
      <c r="ED46" s="565"/>
      <c r="EE46" s="565"/>
      <c r="EF46" s="565"/>
      <c r="EG46" s="565"/>
      <c r="EH46" s="565"/>
      <c r="EI46" s="565"/>
      <c r="EJ46" s="565"/>
      <c r="EK46" s="565"/>
      <c r="EL46" s="565"/>
      <c r="EM46" s="565"/>
      <c r="EN46" s="565"/>
      <c r="EO46" s="565"/>
      <c r="EP46" s="565"/>
      <c r="EQ46" s="565"/>
      <c r="ER46" s="565"/>
      <c r="ES46" s="416"/>
      <c r="ET46" s="417"/>
      <c r="EU46" s="417"/>
      <c r="EV46" s="417"/>
      <c r="EW46" s="417"/>
      <c r="EX46" s="417"/>
      <c r="EY46" s="417"/>
      <c r="EZ46" s="417"/>
      <c r="FA46" s="417"/>
      <c r="FB46" s="417"/>
      <c r="FC46" s="417"/>
      <c r="FD46" s="417"/>
      <c r="FE46" s="419"/>
      <c r="FG46" s="284"/>
      <c r="FH46" s="35">
        <v>244</v>
      </c>
      <c r="FI46" s="35">
        <v>22599</v>
      </c>
      <c r="FJ46" s="46"/>
      <c r="FK46" s="46"/>
      <c r="FL46" s="46"/>
      <c r="FM46" s="47"/>
      <c r="FN46" s="47"/>
      <c r="FO46" s="47"/>
      <c r="FP46" s="46"/>
      <c r="FQ46" s="46"/>
      <c r="FR46" s="46"/>
      <c r="FS46" s="46"/>
      <c r="FT46" s="46"/>
      <c r="FU46" s="46"/>
      <c r="FV46" s="46"/>
      <c r="FW46" s="46"/>
      <c r="FX46" s="43"/>
      <c r="FY46" s="43"/>
      <c r="FZ46" s="43"/>
      <c r="GA46" s="42"/>
      <c r="GB46" s="42"/>
      <c r="GC46" s="42"/>
      <c r="GD46" s="42"/>
      <c r="GE46" s="42"/>
      <c r="GF46" s="42"/>
      <c r="GG46" s="42"/>
      <c r="GH46" s="42"/>
      <c r="GI46" s="42"/>
      <c r="GJ46" s="42"/>
      <c r="GK46" s="42"/>
      <c r="GL46" s="42"/>
      <c r="GM46" s="42"/>
      <c r="GN46" s="42"/>
      <c r="GO46" s="311"/>
      <c r="GP46" s="311"/>
      <c r="GQ46" s="311"/>
      <c r="GR46" s="311"/>
      <c r="GS46" s="311"/>
      <c r="GT46" s="311"/>
      <c r="GU46" s="35"/>
      <c r="GV46" s="35"/>
      <c r="GW46" s="35"/>
      <c r="GX46" s="35"/>
      <c r="GY46" s="49">
        <f t="shared" si="0"/>
        <v>0</v>
      </c>
    </row>
    <row r="47" spans="1:207" ht="10.5" customHeight="1">
      <c r="A47" s="342" t="s">
        <v>266</v>
      </c>
      <c r="B47" s="343"/>
      <c r="C47" s="343"/>
      <c r="D47" s="343"/>
      <c r="E47" s="343"/>
      <c r="F47" s="343"/>
      <c r="G47" s="343"/>
      <c r="H47" s="343"/>
      <c r="I47" s="343"/>
      <c r="J47" s="343"/>
      <c r="K47" s="343"/>
      <c r="L47" s="343"/>
      <c r="M47" s="343"/>
      <c r="N47" s="343"/>
      <c r="O47" s="343"/>
      <c r="P47" s="343"/>
      <c r="Q47" s="343"/>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4"/>
      <c r="BX47" s="469"/>
      <c r="BY47" s="470"/>
      <c r="BZ47" s="470"/>
      <c r="CA47" s="470"/>
      <c r="CB47" s="470"/>
      <c r="CC47" s="470"/>
      <c r="CD47" s="470"/>
      <c r="CE47" s="471"/>
      <c r="CF47" s="472"/>
      <c r="CG47" s="470"/>
      <c r="CH47" s="470"/>
      <c r="CI47" s="470"/>
      <c r="CJ47" s="470"/>
      <c r="CK47" s="470"/>
      <c r="CL47" s="470"/>
      <c r="CM47" s="470"/>
      <c r="CN47" s="470"/>
      <c r="CO47" s="470"/>
      <c r="CP47" s="470"/>
      <c r="CQ47" s="470"/>
      <c r="CR47" s="471"/>
      <c r="CS47" s="340" t="s">
        <v>269</v>
      </c>
      <c r="CT47" s="338"/>
      <c r="CU47" s="338"/>
      <c r="CV47" s="338"/>
      <c r="CW47" s="338"/>
      <c r="CX47" s="338"/>
      <c r="CY47" s="338"/>
      <c r="CZ47" s="338"/>
      <c r="DA47" s="338"/>
      <c r="DB47" s="338"/>
      <c r="DC47" s="338"/>
      <c r="DD47" s="338"/>
      <c r="DE47" s="339"/>
      <c r="DF47" s="345">
        <f>FI132</f>
        <v>11657400</v>
      </c>
      <c r="DG47" s="568"/>
      <c r="DH47" s="568"/>
      <c r="DI47" s="568"/>
      <c r="DJ47" s="568"/>
      <c r="DK47" s="568"/>
      <c r="DL47" s="568"/>
      <c r="DM47" s="568"/>
      <c r="DN47" s="568"/>
      <c r="DO47" s="568"/>
      <c r="DP47" s="568"/>
      <c r="DQ47" s="568"/>
      <c r="DR47" s="569"/>
      <c r="DS47" s="565">
        <v>11657400</v>
      </c>
      <c r="DT47" s="565"/>
      <c r="DU47" s="565"/>
      <c r="DV47" s="565"/>
      <c r="DW47" s="565"/>
      <c r="DX47" s="565"/>
      <c r="DY47" s="565"/>
      <c r="DZ47" s="565"/>
      <c r="EA47" s="565"/>
      <c r="EB47" s="565"/>
      <c r="EC47" s="565"/>
      <c r="ED47" s="565"/>
      <c r="EE47" s="565"/>
      <c r="EF47" s="565">
        <v>11657400</v>
      </c>
      <c r="EG47" s="565"/>
      <c r="EH47" s="565"/>
      <c r="EI47" s="565"/>
      <c r="EJ47" s="565"/>
      <c r="EK47" s="565"/>
      <c r="EL47" s="565"/>
      <c r="EM47" s="565"/>
      <c r="EN47" s="565"/>
      <c r="EO47" s="565"/>
      <c r="EP47" s="565"/>
      <c r="EQ47" s="565"/>
      <c r="ER47" s="565"/>
      <c r="ES47" s="466"/>
      <c r="ET47" s="467"/>
      <c r="EU47" s="467"/>
      <c r="EV47" s="467"/>
      <c r="EW47" s="467"/>
      <c r="EX47" s="467"/>
      <c r="EY47" s="467"/>
      <c r="EZ47" s="467"/>
      <c r="FA47" s="467"/>
      <c r="FB47" s="467"/>
      <c r="FC47" s="467"/>
      <c r="FD47" s="467"/>
      <c r="FE47" s="468"/>
      <c r="FG47" s="284"/>
      <c r="FH47" s="35">
        <v>244</v>
      </c>
      <c r="FI47" s="35">
        <v>22601</v>
      </c>
      <c r="FJ47" s="46"/>
      <c r="FK47" s="46"/>
      <c r="FL47" s="46"/>
      <c r="FM47" s="46"/>
      <c r="FN47" s="47"/>
      <c r="FO47" s="47"/>
      <c r="FP47" s="46"/>
      <c r="FQ47" s="46"/>
      <c r="FR47" s="46"/>
      <c r="FS47" s="46"/>
      <c r="FT47" s="46"/>
      <c r="FU47" s="46"/>
      <c r="FV47" s="46"/>
      <c r="FW47" s="46"/>
      <c r="FX47" s="43"/>
      <c r="FY47" s="43"/>
      <c r="FZ47" s="43"/>
      <c r="GA47" s="42"/>
      <c r="GB47" s="42"/>
      <c r="GC47" s="42"/>
      <c r="GD47" s="42"/>
      <c r="GE47" s="42"/>
      <c r="GF47" s="42"/>
      <c r="GG47" s="42"/>
      <c r="GH47" s="42"/>
      <c r="GI47" s="42"/>
      <c r="GJ47" s="42"/>
      <c r="GK47" s="42"/>
      <c r="GL47" s="42"/>
      <c r="GM47" s="42"/>
      <c r="GN47" s="42"/>
      <c r="GO47" s="311"/>
      <c r="GP47" s="311"/>
      <c r="GQ47" s="311"/>
      <c r="GR47" s="311"/>
      <c r="GS47" s="311"/>
      <c r="GT47" s="311"/>
      <c r="GU47" s="35"/>
      <c r="GV47" s="35"/>
      <c r="GW47" s="35"/>
      <c r="GX47" s="35"/>
      <c r="GY47" s="49">
        <f t="shared" si="0"/>
        <v>0</v>
      </c>
    </row>
    <row r="48" spans="1:207" ht="10.5" customHeight="1">
      <c r="A48" s="342" t="s">
        <v>74</v>
      </c>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4"/>
      <c r="BX48" s="469"/>
      <c r="BY48" s="470"/>
      <c r="BZ48" s="470"/>
      <c r="CA48" s="470"/>
      <c r="CB48" s="470"/>
      <c r="CC48" s="470"/>
      <c r="CD48" s="470"/>
      <c r="CE48" s="471"/>
      <c r="CF48" s="472"/>
      <c r="CG48" s="470"/>
      <c r="CH48" s="470"/>
      <c r="CI48" s="470"/>
      <c r="CJ48" s="470"/>
      <c r="CK48" s="470"/>
      <c r="CL48" s="470"/>
      <c r="CM48" s="470"/>
      <c r="CN48" s="470"/>
      <c r="CO48" s="470"/>
      <c r="CP48" s="470"/>
      <c r="CQ48" s="470"/>
      <c r="CR48" s="471"/>
      <c r="CS48" s="340" t="s">
        <v>310</v>
      </c>
      <c r="CT48" s="338"/>
      <c r="CU48" s="338"/>
      <c r="CV48" s="338"/>
      <c r="CW48" s="338"/>
      <c r="CX48" s="338"/>
      <c r="CY48" s="338"/>
      <c r="CZ48" s="338"/>
      <c r="DA48" s="338"/>
      <c r="DB48" s="338"/>
      <c r="DC48" s="338"/>
      <c r="DD48" s="338"/>
      <c r="DE48" s="339"/>
      <c r="DF48" s="369"/>
      <c r="DG48" s="566"/>
      <c r="DH48" s="566"/>
      <c r="DI48" s="566"/>
      <c r="DJ48" s="566"/>
      <c r="DK48" s="566"/>
      <c r="DL48" s="566"/>
      <c r="DM48" s="566"/>
      <c r="DN48" s="566"/>
      <c r="DO48" s="566"/>
      <c r="DP48" s="566"/>
      <c r="DQ48" s="566"/>
      <c r="DR48" s="567"/>
      <c r="DS48" s="565"/>
      <c r="DT48" s="565"/>
      <c r="DU48" s="565"/>
      <c r="DV48" s="565"/>
      <c r="DW48" s="565"/>
      <c r="DX48" s="565"/>
      <c r="DY48" s="565"/>
      <c r="DZ48" s="565"/>
      <c r="EA48" s="565"/>
      <c r="EB48" s="565"/>
      <c r="EC48" s="565"/>
      <c r="ED48" s="565"/>
      <c r="EE48" s="565"/>
      <c r="EF48" s="565"/>
      <c r="EG48" s="565"/>
      <c r="EH48" s="565"/>
      <c r="EI48" s="565"/>
      <c r="EJ48" s="565"/>
      <c r="EK48" s="565"/>
      <c r="EL48" s="565"/>
      <c r="EM48" s="565"/>
      <c r="EN48" s="565"/>
      <c r="EO48" s="565"/>
      <c r="EP48" s="565"/>
      <c r="EQ48" s="565"/>
      <c r="ER48" s="565"/>
      <c r="ES48" s="466"/>
      <c r="ET48" s="467"/>
      <c r="EU48" s="467"/>
      <c r="EV48" s="467"/>
      <c r="EW48" s="467"/>
      <c r="EX48" s="467"/>
      <c r="EY48" s="467"/>
      <c r="EZ48" s="467"/>
      <c r="FA48" s="467"/>
      <c r="FB48" s="467"/>
      <c r="FC48" s="467"/>
      <c r="FD48" s="467"/>
      <c r="FE48" s="468"/>
      <c r="FG48" s="284"/>
      <c r="FH48" s="35">
        <v>244</v>
      </c>
      <c r="FI48" s="35">
        <v>22603</v>
      </c>
      <c r="FJ48" s="46"/>
      <c r="FK48" s="46"/>
      <c r="FL48" s="46"/>
      <c r="FM48" s="46"/>
      <c r="FN48" s="47"/>
      <c r="FO48" s="47"/>
      <c r="FP48" s="46"/>
      <c r="FQ48" s="46"/>
      <c r="FR48" s="46"/>
      <c r="FS48" s="46"/>
      <c r="FT48" s="46"/>
      <c r="FU48" s="46"/>
      <c r="FV48" s="46"/>
      <c r="FW48" s="46"/>
      <c r="FX48" s="43"/>
      <c r="FY48" s="43"/>
      <c r="FZ48" s="43"/>
      <c r="GA48" s="42"/>
      <c r="GB48" s="42"/>
      <c r="GC48" s="42"/>
      <c r="GD48" s="42"/>
      <c r="GE48" s="42"/>
      <c r="GF48" s="42"/>
      <c r="GG48" s="42"/>
      <c r="GH48" s="42"/>
      <c r="GI48" s="42"/>
      <c r="GJ48" s="42"/>
      <c r="GK48" s="42"/>
      <c r="GL48" s="42"/>
      <c r="GM48" s="42"/>
      <c r="GN48" s="42"/>
      <c r="GO48" s="311"/>
      <c r="GP48" s="311"/>
      <c r="GQ48" s="311"/>
      <c r="GR48" s="311"/>
      <c r="GS48" s="311"/>
      <c r="GT48" s="311"/>
      <c r="GU48" s="35"/>
      <c r="GV48" s="35"/>
      <c r="GW48" s="35"/>
      <c r="GX48" s="35"/>
      <c r="GY48" s="49">
        <f t="shared" si="0"/>
        <v>0</v>
      </c>
    </row>
    <row r="49" spans="1:207" ht="25.5" customHeight="1">
      <c r="A49" s="342" t="s">
        <v>267</v>
      </c>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3"/>
      <c r="BJ49" s="343"/>
      <c r="BK49" s="343"/>
      <c r="BL49" s="343"/>
      <c r="BM49" s="343"/>
      <c r="BN49" s="343"/>
      <c r="BO49" s="343"/>
      <c r="BP49" s="343"/>
      <c r="BQ49" s="343"/>
      <c r="BR49" s="343"/>
      <c r="BS49" s="343"/>
      <c r="BT49" s="343"/>
      <c r="BU49" s="343"/>
      <c r="BV49" s="343"/>
      <c r="BW49" s="344"/>
      <c r="BX49" s="372"/>
      <c r="BY49" s="373"/>
      <c r="BZ49" s="373"/>
      <c r="CA49" s="373"/>
      <c r="CB49" s="373"/>
      <c r="CC49" s="373"/>
      <c r="CD49" s="373"/>
      <c r="CE49" s="374"/>
      <c r="CF49" s="375"/>
      <c r="CG49" s="373"/>
      <c r="CH49" s="373"/>
      <c r="CI49" s="373"/>
      <c r="CJ49" s="373"/>
      <c r="CK49" s="373"/>
      <c r="CL49" s="373"/>
      <c r="CM49" s="373"/>
      <c r="CN49" s="373"/>
      <c r="CO49" s="373"/>
      <c r="CP49" s="373"/>
      <c r="CQ49" s="373"/>
      <c r="CR49" s="374"/>
      <c r="CS49" s="340" t="s">
        <v>311</v>
      </c>
      <c r="CT49" s="338"/>
      <c r="CU49" s="338"/>
      <c r="CV49" s="338"/>
      <c r="CW49" s="338"/>
      <c r="CX49" s="338"/>
      <c r="CY49" s="338"/>
      <c r="CZ49" s="338"/>
      <c r="DA49" s="338"/>
      <c r="DB49" s="338"/>
      <c r="DC49" s="338"/>
      <c r="DD49" s="338"/>
      <c r="DE49" s="339"/>
      <c r="DF49" s="369">
        <f>FI134</f>
        <v>0</v>
      </c>
      <c r="DG49" s="566"/>
      <c r="DH49" s="566"/>
      <c r="DI49" s="566"/>
      <c r="DJ49" s="566"/>
      <c r="DK49" s="566"/>
      <c r="DL49" s="566"/>
      <c r="DM49" s="566"/>
      <c r="DN49" s="566"/>
      <c r="DO49" s="566"/>
      <c r="DP49" s="566"/>
      <c r="DQ49" s="566"/>
      <c r="DR49" s="567"/>
      <c r="DS49" s="565"/>
      <c r="DT49" s="565"/>
      <c r="DU49" s="565"/>
      <c r="DV49" s="565"/>
      <c r="DW49" s="565"/>
      <c r="DX49" s="565"/>
      <c r="DY49" s="565"/>
      <c r="DZ49" s="565"/>
      <c r="EA49" s="565"/>
      <c r="EB49" s="565"/>
      <c r="EC49" s="565"/>
      <c r="ED49" s="565"/>
      <c r="EE49" s="565"/>
      <c r="EF49" s="565"/>
      <c r="EG49" s="565"/>
      <c r="EH49" s="565"/>
      <c r="EI49" s="565"/>
      <c r="EJ49" s="565"/>
      <c r="EK49" s="565"/>
      <c r="EL49" s="565"/>
      <c r="EM49" s="565"/>
      <c r="EN49" s="565"/>
      <c r="EO49" s="565"/>
      <c r="EP49" s="565"/>
      <c r="EQ49" s="565"/>
      <c r="ER49" s="565"/>
      <c r="ES49" s="379"/>
      <c r="ET49" s="380"/>
      <c r="EU49" s="380"/>
      <c r="EV49" s="380"/>
      <c r="EW49" s="380"/>
      <c r="EX49" s="380"/>
      <c r="EY49" s="380"/>
      <c r="EZ49" s="380"/>
      <c r="FA49" s="380"/>
      <c r="FB49" s="380"/>
      <c r="FC49" s="380"/>
      <c r="FD49" s="380"/>
      <c r="FE49" s="390"/>
      <c r="FG49" s="284"/>
      <c r="FH49" s="35">
        <v>112</v>
      </c>
      <c r="FI49" s="35">
        <v>22604</v>
      </c>
      <c r="FJ49" s="46"/>
      <c r="FK49" s="46"/>
      <c r="FL49" s="46"/>
      <c r="FM49" s="46"/>
      <c r="FN49" s="47"/>
      <c r="FO49" s="47"/>
      <c r="FP49" s="46"/>
      <c r="FQ49" s="46"/>
      <c r="FR49" s="46"/>
      <c r="FS49" s="46"/>
      <c r="FT49" s="46"/>
      <c r="FU49" s="46"/>
      <c r="FV49" s="46"/>
      <c r="FW49" s="46"/>
      <c r="FX49" s="43"/>
      <c r="FY49" s="43"/>
      <c r="FZ49" s="43"/>
      <c r="GA49" s="42"/>
      <c r="GB49" s="42"/>
      <c r="GC49" s="42"/>
      <c r="GD49" s="42"/>
      <c r="GE49" s="42"/>
      <c r="GF49" s="42"/>
      <c r="GG49" s="42"/>
      <c r="GH49" s="42"/>
      <c r="GI49" s="42"/>
      <c r="GJ49" s="42"/>
      <c r="GK49" s="42"/>
      <c r="GL49" s="42"/>
      <c r="GM49" s="42"/>
      <c r="GN49" s="42"/>
      <c r="GO49" s="311"/>
      <c r="GP49" s="311"/>
      <c r="GQ49" s="311"/>
      <c r="GR49" s="311"/>
      <c r="GS49" s="311"/>
      <c r="GT49" s="311"/>
      <c r="GU49" s="35"/>
      <c r="GV49" s="35"/>
      <c r="GW49" s="35"/>
      <c r="GX49" s="35"/>
      <c r="GY49" s="49">
        <f t="shared" si="0"/>
        <v>0</v>
      </c>
    </row>
    <row r="50" spans="1:207" ht="10.5" customHeight="1">
      <c r="A50" s="462" t="s">
        <v>70</v>
      </c>
      <c r="B50" s="463"/>
      <c r="C50" s="463"/>
      <c r="D50" s="463"/>
      <c r="E50" s="463"/>
      <c r="F50" s="463"/>
      <c r="G50" s="463"/>
      <c r="H50" s="463"/>
      <c r="I50" s="463"/>
      <c r="J50" s="463"/>
      <c r="K50" s="463"/>
      <c r="L50" s="463"/>
      <c r="M50" s="463"/>
      <c r="N50" s="463"/>
      <c r="O50" s="463"/>
      <c r="P50" s="463"/>
      <c r="Q50" s="463"/>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3"/>
      <c r="AS50" s="463"/>
      <c r="AT50" s="463"/>
      <c r="AU50" s="463"/>
      <c r="AV50" s="463"/>
      <c r="AW50" s="463"/>
      <c r="AX50" s="463"/>
      <c r="AY50" s="463"/>
      <c r="AZ50" s="463"/>
      <c r="BA50" s="463"/>
      <c r="BB50" s="463"/>
      <c r="BC50" s="463"/>
      <c r="BD50" s="463"/>
      <c r="BE50" s="463"/>
      <c r="BF50" s="463"/>
      <c r="BG50" s="463"/>
      <c r="BH50" s="463"/>
      <c r="BI50" s="463"/>
      <c r="BJ50" s="463"/>
      <c r="BK50" s="463"/>
      <c r="BL50" s="463"/>
      <c r="BM50" s="463"/>
      <c r="BN50" s="463"/>
      <c r="BO50" s="463"/>
      <c r="BP50" s="463"/>
      <c r="BQ50" s="463"/>
      <c r="BR50" s="463"/>
      <c r="BS50" s="463"/>
      <c r="BT50" s="463"/>
      <c r="BU50" s="463"/>
      <c r="BV50" s="463"/>
      <c r="BW50" s="464"/>
      <c r="BX50" s="420" t="s">
        <v>71</v>
      </c>
      <c r="BY50" s="421"/>
      <c r="BZ50" s="421"/>
      <c r="CA50" s="421"/>
      <c r="CB50" s="421"/>
      <c r="CC50" s="421"/>
      <c r="CD50" s="421"/>
      <c r="CE50" s="422"/>
      <c r="CF50" s="423" t="s">
        <v>72</v>
      </c>
      <c r="CG50" s="421"/>
      <c r="CH50" s="421"/>
      <c r="CI50" s="421"/>
      <c r="CJ50" s="421"/>
      <c r="CK50" s="421"/>
      <c r="CL50" s="421"/>
      <c r="CM50" s="421"/>
      <c r="CN50" s="421"/>
      <c r="CO50" s="421"/>
      <c r="CP50" s="421"/>
      <c r="CQ50" s="421"/>
      <c r="CR50" s="422"/>
      <c r="CS50" s="423"/>
      <c r="CT50" s="421"/>
      <c r="CU50" s="421"/>
      <c r="CV50" s="421"/>
      <c r="CW50" s="421"/>
      <c r="CX50" s="421"/>
      <c r="CY50" s="421"/>
      <c r="CZ50" s="421"/>
      <c r="DA50" s="421"/>
      <c r="DB50" s="421"/>
      <c r="DC50" s="421"/>
      <c r="DD50" s="421"/>
      <c r="DE50" s="422"/>
      <c r="DF50" s="424"/>
      <c r="DG50" s="425"/>
      <c r="DH50" s="425"/>
      <c r="DI50" s="425"/>
      <c r="DJ50" s="425"/>
      <c r="DK50" s="425"/>
      <c r="DL50" s="425"/>
      <c r="DM50" s="425"/>
      <c r="DN50" s="425"/>
      <c r="DO50" s="425"/>
      <c r="DP50" s="425"/>
      <c r="DQ50" s="425"/>
      <c r="DR50" s="426"/>
      <c r="DS50" s="427"/>
      <c r="DT50" s="428"/>
      <c r="DU50" s="428"/>
      <c r="DV50" s="428"/>
      <c r="DW50" s="428"/>
      <c r="DX50" s="428"/>
      <c r="DY50" s="428"/>
      <c r="DZ50" s="428"/>
      <c r="EA50" s="428"/>
      <c r="EB50" s="428"/>
      <c r="EC50" s="428"/>
      <c r="ED50" s="428"/>
      <c r="EE50" s="432"/>
      <c r="EF50" s="427"/>
      <c r="EG50" s="428"/>
      <c r="EH50" s="428"/>
      <c r="EI50" s="428"/>
      <c r="EJ50" s="428"/>
      <c r="EK50" s="428"/>
      <c r="EL50" s="428"/>
      <c r="EM50" s="428"/>
      <c r="EN50" s="428"/>
      <c r="EO50" s="428"/>
      <c r="EP50" s="428"/>
      <c r="EQ50" s="428"/>
      <c r="ER50" s="432"/>
      <c r="ES50" s="427"/>
      <c r="ET50" s="428"/>
      <c r="EU50" s="428"/>
      <c r="EV50" s="428"/>
      <c r="EW50" s="428"/>
      <c r="EX50" s="428"/>
      <c r="EY50" s="428"/>
      <c r="EZ50" s="428"/>
      <c r="FA50" s="428"/>
      <c r="FB50" s="428"/>
      <c r="FC50" s="428"/>
      <c r="FD50" s="428"/>
      <c r="FE50" s="429"/>
      <c r="FG50" s="284"/>
      <c r="FH50" s="35">
        <v>244</v>
      </c>
      <c r="FI50" s="35">
        <v>22605</v>
      </c>
      <c r="FJ50" s="46"/>
      <c r="FK50" s="46"/>
      <c r="FL50" s="46"/>
      <c r="FM50" s="46"/>
      <c r="FN50" s="47"/>
      <c r="FO50" s="47"/>
      <c r="FP50" s="46"/>
      <c r="FQ50" s="46"/>
      <c r="FR50" s="46"/>
      <c r="FS50" s="46"/>
      <c r="FT50" s="46"/>
      <c r="FU50" s="46"/>
      <c r="FV50" s="46"/>
      <c r="FW50" s="46"/>
      <c r="FX50" s="43"/>
      <c r="FY50" s="43"/>
      <c r="FZ50" s="43"/>
      <c r="GA50" s="42"/>
      <c r="GB50" s="42"/>
      <c r="GC50" s="42"/>
      <c r="GD50" s="42"/>
      <c r="GE50" s="42"/>
      <c r="GF50" s="42"/>
      <c r="GG50" s="42"/>
      <c r="GH50" s="42"/>
      <c r="GI50" s="42"/>
      <c r="GJ50" s="42"/>
      <c r="GK50" s="42"/>
      <c r="GL50" s="42"/>
      <c r="GM50" s="42"/>
      <c r="GN50" s="42"/>
      <c r="GO50" s="311"/>
      <c r="GP50" s="311"/>
      <c r="GQ50" s="311"/>
      <c r="GR50" s="311"/>
      <c r="GS50" s="311"/>
      <c r="GT50" s="311"/>
      <c r="GU50" s="35"/>
      <c r="GV50" s="35"/>
      <c r="GW50" s="35"/>
      <c r="GX50" s="35"/>
      <c r="GY50" s="23">
        <f>SUM(FJ50:GX50)</f>
        <v>0</v>
      </c>
    </row>
    <row r="51" spans="1:207" ht="10.5" customHeight="1">
      <c r="A51" s="465" t="s">
        <v>55</v>
      </c>
      <c r="B51" s="465"/>
      <c r="C51" s="465"/>
      <c r="D51" s="465"/>
      <c r="E51" s="465"/>
      <c r="F51" s="465"/>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465"/>
      <c r="AO51" s="465"/>
      <c r="AP51" s="465"/>
      <c r="AQ51" s="465"/>
      <c r="AR51" s="465"/>
      <c r="AS51" s="465"/>
      <c r="AT51" s="465"/>
      <c r="AU51" s="465"/>
      <c r="AV51" s="465"/>
      <c r="AW51" s="465"/>
      <c r="AX51" s="465"/>
      <c r="AY51" s="465"/>
      <c r="AZ51" s="465"/>
      <c r="BA51" s="465"/>
      <c r="BB51" s="465"/>
      <c r="BC51" s="465"/>
      <c r="BD51" s="465"/>
      <c r="BE51" s="465"/>
      <c r="BF51" s="465"/>
      <c r="BG51" s="465"/>
      <c r="BH51" s="465"/>
      <c r="BI51" s="465"/>
      <c r="BJ51" s="465"/>
      <c r="BK51" s="465"/>
      <c r="BL51" s="465"/>
      <c r="BM51" s="465"/>
      <c r="BN51" s="465"/>
      <c r="BO51" s="465"/>
      <c r="BP51" s="465"/>
      <c r="BQ51" s="465"/>
      <c r="BR51" s="465"/>
      <c r="BS51" s="465"/>
      <c r="BT51" s="465"/>
      <c r="BU51" s="465"/>
      <c r="BV51" s="465"/>
      <c r="BW51" s="465"/>
      <c r="BX51" s="405" t="s">
        <v>73</v>
      </c>
      <c r="BY51" s="406"/>
      <c r="BZ51" s="406"/>
      <c r="CA51" s="406"/>
      <c r="CB51" s="406"/>
      <c r="CC51" s="406"/>
      <c r="CD51" s="406"/>
      <c r="CE51" s="407"/>
      <c r="CF51" s="408" t="s">
        <v>72</v>
      </c>
      <c r="CG51" s="406"/>
      <c r="CH51" s="406"/>
      <c r="CI51" s="406"/>
      <c r="CJ51" s="406"/>
      <c r="CK51" s="406"/>
      <c r="CL51" s="406"/>
      <c r="CM51" s="406"/>
      <c r="CN51" s="406"/>
      <c r="CO51" s="406"/>
      <c r="CP51" s="406"/>
      <c r="CQ51" s="406"/>
      <c r="CR51" s="407"/>
      <c r="CS51" s="408" t="s">
        <v>313</v>
      </c>
      <c r="CT51" s="406"/>
      <c r="CU51" s="406"/>
      <c r="CV51" s="406"/>
      <c r="CW51" s="406"/>
      <c r="CX51" s="406"/>
      <c r="CY51" s="406"/>
      <c r="CZ51" s="406"/>
      <c r="DA51" s="406"/>
      <c r="DB51" s="406"/>
      <c r="DC51" s="406"/>
      <c r="DD51" s="406"/>
      <c r="DE51" s="407"/>
      <c r="DF51" s="413"/>
      <c r="DG51" s="414"/>
      <c r="DH51" s="414"/>
      <c r="DI51" s="414"/>
      <c r="DJ51" s="414"/>
      <c r="DK51" s="414"/>
      <c r="DL51" s="414"/>
      <c r="DM51" s="414"/>
      <c r="DN51" s="414"/>
      <c r="DO51" s="414"/>
      <c r="DP51" s="414"/>
      <c r="DQ51" s="414"/>
      <c r="DR51" s="415"/>
      <c r="DS51" s="416"/>
      <c r="DT51" s="417"/>
      <c r="DU51" s="417"/>
      <c r="DV51" s="417"/>
      <c r="DW51" s="417"/>
      <c r="DX51" s="417"/>
      <c r="DY51" s="417"/>
      <c r="DZ51" s="417"/>
      <c r="EA51" s="417"/>
      <c r="EB51" s="417"/>
      <c r="EC51" s="417"/>
      <c r="ED51" s="417"/>
      <c r="EE51" s="418"/>
      <c r="EF51" s="416"/>
      <c r="EG51" s="417"/>
      <c r="EH51" s="417"/>
      <c r="EI51" s="417"/>
      <c r="EJ51" s="417"/>
      <c r="EK51" s="417"/>
      <c r="EL51" s="417"/>
      <c r="EM51" s="417"/>
      <c r="EN51" s="417"/>
      <c r="EO51" s="417"/>
      <c r="EP51" s="417"/>
      <c r="EQ51" s="417"/>
      <c r="ER51" s="418"/>
      <c r="ES51" s="416"/>
      <c r="ET51" s="417"/>
      <c r="EU51" s="417"/>
      <c r="EV51" s="417"/>
      <c r="EW51" s="417"/>
      <c r="EX51" s="417"/>
      <c r="EY51" s="417"/>
      <c r="EZ51" s="417"/>
      <c r="FA51" s="417"/>
      <c r="FB51" s="417"/>
      <c r="FC51" s="417"/>
      <c r="FD51" s="417"/>
      <c r="FE51" s="419"/>
      <c r="FG51" s="284"/>
      <c r="FH51" s="35">
        <v>113</v>
      </c>
      <c r="FI51" s="35">
        <v>22699</v>
      </c>
      <c r="FJ51" s="46"/>
      <c r="FK51" s="46"/>
      <c r="FL51" s="46"/>
      <c r="FM51" s="46"/>
      <c r="FN51" s="47"/>
      <c r="FO51" s="47"/>
      <c r="FP51" s="46"/>
      <c r="FQ51" s="46"/>
      <c r="FR51" s="46"/>
      <c r="FS51" s="46"/>
      <c r="FT51" s="46"/>
      <c r="FU51" s="46"/>
      <c r="FV51" s="46"/>
      <c r="FW51" s="46"/>
      <c r="FX51" s="43"/>
      <c r="FY51" s="43"/>
      <c r="FZ51" s="43"/>
      <c r="GA51" s="42"/>
      <c r="GB51" s="42"/>
      <c r="GC51" s="42"/>
      <c r="GD51" s="42"/>
      <c r="GE51" s="42"/>
      <c r="GF51" s="42"/>
      <c r="GG51" s="42"/>
      <c r="GH51" s="42"/>
      <c r="GI51" s="42"/>
      <c r="GJ51" s="42"/>
      <c r="GK51" s="42"/>
      <c r="GL51" s="42"/>
      <c r="GM51" s="42"/>
      <c r="GN51" s="42"/>
      <c r="GO51" s="311"/>
      <c r="GP51" s="311"/>
      <c r="GQ51" s="311"/>
      <c r="GR51" s="311"/>
      <c r="GS51" s="311"/>
      <c r="GT51" s="311"/>
      <c r="GU51" s="35"/>
      <c r="GV51" s="35"/>
      <c r="GW51" s="35"/>
      <c r="GX51" s="35"/>
      <c r="GY51" s="23">
        <f t="shared" si="0"/>
        <v>0</v>
      </c>
    </row>
    <row r="52" spans="1:207" ht="10.5" customHeight="1">
      <c r="A52" s="343" t="s">
        <v>312</v>
      </c>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3"/>
      <c r="BJ52" s="343"/>
      <c r="BK52" s="343"/>
      <c r="BL52" s="343"/>
      <c r="BM52" s="343"/>
      <c r="BN52" s="343"/>
      <c r="BO52" s="343"/>
      <c r="BP52" s="343"/>
      <c r="BQ52" s="343"/>
      <c r="BR52" s="343"/>
      <c r="BS52" s="343"/>
      <c r="BT52" s="343"/>
      <c r="BU52" s="343"/>
      <c r="BV52" s="343"/>
      <c r="BW52" s="344"/>
      <c r="BX52" s="372"/>
      <c r="BY52" s="373"/>
      <c r="BZ52" s="373"/>
      <c r="CA52" s="373"/>
      <c r="CB52" s="373"/>
      <c r="CC52" s="373"/>
      <c r="CD52" s="373"/>
      <c r="CE52" s="374"/>
      <c r="CF52" s="375"/>
      <c r="CG52" s="373"/>
      <c r="CH52" s="373"/>
      <c r="CI52" s="373"/>
      <c r="CJ52" s="373"/>
      <c r="CK52" s="373"/>
      <c r="CL52" s="373"/>
      <c r="CM52" s="373"/>
      <c r="CN52" s="373"/>
      <c r="CO52" s="373"/>
      <c r="CP52" s="373"/>
      <c r="CQ52" s="373"/>
      <c r="CR52" s="374"/>
      <c r="CS52" s="375"/>
      <c r="CT52" s="373"/>
      <c r="CU52" s="373"/>
      <c r="CV52" s="373"/>
      <c r="CW52" s="373"/>
      <c r="CX52" s="373"/>
      <c r="CY52" s="373"/>
      <c r="CZ52" s="373"/>
      <c r="DA52" s="373"/>
      <c r="DB52" s="373"/>
      <c r="DC52" s="373"/>
      <c r="DD52" s="373"/>
      <c r="DE52" s="374"/>
      <c r="DF52" s="376"/>
      <c r="DG52" s="377"/>
      <c r="DH52" s="377"/>
      <c r="DI52" s="377"/>
      <c r="DJ52" s="377"/>
      <c r="DK52" s="377"/>
      <c r="DL52" s="377"/>
      <c r="DM52" s="377"/>
      <c r="DN52" s="377"/>
      <c r="DO52" s="377"/>
      <c r="DP52" s="377"/>
      <c r="DQ52" s="377"/>
      <c r="DR52" s="378"/>
      <c r="DS52" s="379"/>
      <c r="DT52" s="380"/>
      <c r="DU52" s="380"/>
      <c r="DV52" s="380"/>
      <c r="DW52" s="380"/>
      <c r="DX52" s="380"/>
      <c r="DY52" s="380"/>
      <c r="DZ52" s="380"/>
      <c r="EA52" s="380"/>
      <c r="EB52" s="380"/>
      <c r="EC52" s="380"/>
      <c r="ED52" s="380"/>
      <c r="EE52" s="381"/>
      <c r="EF52" s="379"/>
      <c r="EG52" s="380"/>
      <c r="EH52" s="380"/>
      <c r="EI52" s="380"/>
      <c r="EJ52" s="380"/>
      <c r="EK52" s="380"/>
      <c r="EL52" s="380"/>
      <c r="EM52" s="380"/>
      <c r="EN52" s="380"/>
      <c r="EO52" s="380"/>
      <c r="EP52" s="380"/>
      <c r="EQ52" s="380"/>
      <c r="ER52" s="381"/>
      <c r="ES52" s="379"/>
      <c r="ET52" s="380"/>
      <c r="EU52" s="380"/>
      <c r="EV52" s="380"/>
      <c r="EW52" s="380"/>
      <c r="EX52" s="380"/>
      <c r="EY52" s="380"/>
      <c r="EZ52" s="380"/>
      <c r="FA52" s="380"/>
      <c r="FB52" s="380"/>
      <c r="FC52" s="380"/>
      <c r="FD52" s="380"/>
      <c r="FE52" s="390"/>
      <c r="FG52" s="284"/>
      <c r="FH52" s="35">
        <v>244</v>
      </c>
      <c r="FI52" s="35">
        <v>22699</v>
      </c>
      <c r="FJ52" s="46"/>
      <c r="FK52" s="46"/>
      <c r="FL52" s="46"/>
      <c r="FM52" s="46"/>
      <c r="FN52" s="47"/>
      <c r="FO52" s="47"/>
      <c r="FP52" s="46"/>
      <c r="FQ52" s="46"/>
      <c r="FR52" s="46"/>
      <c r="FS52" s="46"/>
      <c r="FT52" s="46"/>
      <c r="FU52" s="46"/>
      <c r="FV52" s="46"/>
      <c r="FW52" s="46"/>
      <c r="FX52" s="43"/>
      <c r="FY52" s="43"/>
      <c r="FZ52" s="43"/>
      <c r="GA52" s="42"/>
      <c r="GB52" s="42"/>
      <c r="GC52" s="42"/>
      <c r="GD52" s="42"/>
      <c r="GE52" s="42"/>
      <c r="GF52" s="42"/>
      <c r="GG52" s="42"/>
      <c r="GH52" s="42"/>
      <c r="GI52" s="42"/>
      <c r="GJ52" s="42"/>
      <c r="GK52" s="42"/>
      <c r="GL52" s="42"/>
      <c r="GM52" s="42"/>
      <c r="GN52" s="42"/>
      <c r="GO52" s="311"/>
      <c r="GP52" s="311"/>
      <c r="GQ52" s="311"/>
      <c r="GR52" s="311"/>
      <c r="GS52" s="311"/>
      <c r="GT52" s="311"/>
      <c r="GU52" s="35"/>
      <c r="GV52" s="35"/>
      <c r="GW52" s="35"/>
      <c r="GX52" s="35"/>
      <c r="GY52" s="23">
        <f t="shared" si="0"/>
        <v>0</v>
      </c>
    </row>
    <row r="53" spans="1:207" ht="10.5" customHeight="1">
      <c r="A53" s="342"/>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4"/>
      <c r="BX53" s="337" t="s">
        <v>75</v>
      </c>
      <c r="BY53" s="338"/>
      <c r="BZ53" s="338"/>
      <c r="CA53" s="338"/>
      <c r="CB53" s="338"/>
      <c r="CC53" s="338"/>
      <c r="CD53" s="338"/>
      <c r="CE53" s="339"/>
      <c r="CF53" s="340" t="s">
        <v>72</v>
      </c>
      <c r="CG53" s="338"/>
      <c r="CH53" s="338"/>
      <c r="CI53" s="338"/>
      <c r="CJ53" s="338"/>
      <c r="CK53" s="338"/>
      <c r="CL53" s="338"/>
      <c r="CM53" s="338"/>
      <c r="CN53" s="338"/>
      <c r="CO53" s="338"/>
      <c r="CP53" s="338"/>
      <c r="CQ53" s="338"/>
      <c r="CR53" s="339"/>
      <c r="CS53" s="340"/>
      <c r="CT53" s="338"/>
      <c r="CU53" s="338"/>
      <c r="CV53" s="338"/>
      <c r="CW53" s="338"/>
      <c r="CX53" s="338"/>
      <c r="CY53" s="338"/>
      <c r="CZ53" s="338"/>
      <c r="DA53" s="338"/>
      <c r="DB53" s="338"/>
      <c r="DC53" s="338"/>
      <c r="DD53" s="338"/>
      <c r="DE53" s="339"/>
      <c r="DF53" s="369"/>
      <c r="DG53" s="370"/>
      <c r="DH53" s="370"/>
      <c r="DI53" s="370"/>
      <c r="DJ53" s="370"/>
      <c r="DK53" s="370"/>
      <c r="DL53" s="370"/>
      <c r="DM53" s="370"/>
      <c r="DN53" s="370"/>
      <c r="DO53" s="370"/>
      <c r="DP53" s="370"/>
      <c r="DQ53" s="370"/>
      <c r="DR53" s="371"/>
      <c r="DS53" s="332"/>
      <c r="DT53" s="333"/>
      <c r="DU53" s="333"/>
      <c r="DV53" s="333"/>
      <c r="DW53" s="333"/>
      <c r="DX53" s="333"/>
      <c r="DY53" s="333"/>
      <c r="DZ53" s="333"/>
      <c r="EA53" s="333"/>
      <c r="EB53" s="333"/>
      <c r="EC53" s="333"/>
      <c r="ED53" s="333"/>
      <c r="EE53" s="341"/>
      <c r="EF53" s="332"/>
      <c r="EG53" s="333"/>
      <c r="EH53" s="333"/>
      <c r="EI53" s="333"/>
      <c r="EJ53" s="333"/>
      <c r="EK53" s="333"/>
      <c r="EL53" s="333"/>
      <c r="EM53" s="333"/>
      <c r="EN53" s="333"/>
      <c r="EO53" s="333"/>
      <c r="EP53" s="333"/>
      <c r="EQ53" s="333"/>
      <c r="ER53" s="341"/>
      <c r="ES53" s="332"/>
      <c r="ET53" s="333"/>
      <c r="EU53" s="333"/>
      <c r="EV53" s="333"/>
      <c r="EW53" s="333"/>
      <c r="EX53" s="333"/>
      <c r="EY53" s="333"/>
      <c r="EZ53" s="333"/>
      <c r="FA53" s="333"/>
      <c r="FB53" s="333"/>
      <c r="FC53" s="333"/>
      <c r="FD53" s="333"/>
      <c r="FE53" s="334"/>
      <c r="FG53" s="284"/>
      <c r="FH53" s="35">
        <v>244</v>
      </c>
      <c r="FI53" s="35">
        <v>22701</v>
      </c>
      <c r="FJ53" s="46"/>
      <c r="FK53" s="46"/>
      <c r="FL53" s="46"/>
      <c r="FM53" s="46"/>
      <c r="FN53" s="47"/>
      <c r="FO53" s="47"/>
      <c r="FP53" s="46"/>
      <c r="FQ53" s="46"/>
      <c r="FR53" s="46"/>
      <c r="FS53" s="46"/>
      <c r="FT53" s="46"/>
      <c r="FU53" s="46"/>
      <c r="FV53" s="46"/>
      <c r="FW53" s="46"/>
      <c r="FX53" s="43"/>
      <c r="FY53" s="43"/>
      <c r="FZ53" s="43"/>
      <c r="GA53" s="42"/>
      <c r="GB53" s="42"/>
      <c r="GC53" s="42"/>
      <c r="GD53" s="42"/>
      <c r="GE53" s="42"/>
      <c r="GF53" s="42"/>
      <c r="GG53" s="42"/>
      <c r="GH53" s="42"/>
      <c r="GI53" s="42"/>
      <c r="GJ53" s="42"/>
      <c r="GK53" s="42"/>
      <c r="GL53" s="42"/>
      <c r="GM53" s="42"/>
      <c r="GN53" s="42"/>
      <c r="GO53" s="311"/>
      <c r="GP53" s="311"/>
      <c r="GQ53" s="311"/>
      <c r="GR53" s="311"/>
      <c r="GS53" s="311"/>
      <c r="GT53" s="311"/>
      <c r="GU53" s="35"/>
      <c r="GV53" s="35"/>
      <c r="GW53" s="35"/>
      <c r="GX53" s="35"/>
      <c r="GY53" s="23">
        <f t="shared" si="0"/>
        <v>0</v>
      </c>
    </row>
    <row r="54" spans="1:207" ht="10.5" customHeight="1">
      <c r="A54" s="462" t="s">
        <v>76</v>
      </c>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463"/>
      <c r="AP54" s="463"/>
      <c r="AQ54" s="463"/>
      <c r="AR54" s="463"/>
      <c r="AS54" s="463"/>
      <c r="AT54" s="463"/>
      <c r="AU54" s="463"/>
      <c r="AV54" s="463"/>
      <c r="AW54" s="463"/>
      <c r="AX54" s="463"/>
      <c r="AY54" s="463"/>
      <c r="AZ54" s="463"/>
      <c r="BA54" s="463"/>
      <c r="BB54" s="463"/>
      <c r="BC54" s="463"/>
      <c r="BD54" s="463"/>
      <c r="BE54" s="463"/>
      <c r="BF54" s="463"/>
      <c r="BG54" s="463"/>
      <c r="BH54" s="463"/>
      <c r="BI54" s="463"/>
      <c r="BJ54" s="463"/>
      <c r="BK54" s="463"/>
      <c r="BL54" s="463"/>
      <c r="BM54" s="463"/>
      <c r="BN54" s="463"/>
      <c r="BO54" s="463"/>
      <c r="BP54" s="463"/>
      <c r="BQ54" s="463"/>
      <c r="BR54" s="463"/>
      <c r="BS54" s="463"/>
      <c r="BT54" s="463"/>
      <c r="BU54" s="463"/>
      <c r="BV54" s="463"/>
      <c r="BW54" s="464"/>
      <c r="BX54" s="420" t="s">
        <v>77</v>
      </c>
      <c r="BY54" s="421"/>
      <c r="BZ54" s="421"/>
      <c r="CA54" s="421"/>
      <c r="CB54" s="421"/>
      <c r="CC54" s="421"/>
      <c r="CD54" s="421"/>
      <c r="CE54" s="422"/>
      <c r="CF54" s="423" t="s">
        <v>145</v>
      </c>
      <c r="CG54" s="421"/>
      <c r="CH54" s="421"/>
      <c r="CI54" s="421"/>
      <c r="CJ54" s="421"/>
      <c r="CK54" s="421"/>
      <c r="CL54" s="421"/>
      <c r="CM54" s="421"/>
      <c r="CN54" s="421"/>
      <c r="CO54" s="421"/>
      <c r="CP54" s="421"/>
      <c r="CQ54" s="421"/>
      <c r="CR54" s="422"/>
      <c r="CS54" s="423"/>
      <c r="CT54" s="421"/>
      <c r="CU54" s="421"/>
      <c r="CV54" s="421"/>
      <c r="CW54" s="421"/>
      <c r="CX54" s="421"/>
      <c r="CY54" s="421"/>
      <c r="CZ54" s="421"/>
      <c r="DA54" s="421"/>
      <c r="DB54" s="421"/>
      <c r="DC54" s="421"/>
      <c r="DD54" s="421"/>
      <c r="DE54" s="422"/>
      <c r="DF54" s="424"/>
      <c r="DG54" s="425"/>
      <c r="DH54" s="425"/>
      <c r="DI54" s="425"/>
      <c r="DJ54" s="425"/>
      <c r="DK54" s="425"/>
      <c r="DL54" s="425"/>
      <c r="DM54" s="425"/>
      <c r="DN54" s="425"/>
      <c r="DO54" s="425"/>
      <c r="DP54" s="425"/>
      <c r="DQ54" s="425"/>
      <c r="DR54" s="426"/>
      <c r="DS54" s="427"/>
      <c r="DT54" s="428"/>
      <c r="DU54" s="428"/>
      <c r="DV54" s="428"/>
      <c r="DW54" s="428"/>
      <c r="DX54" s="428"/>
      <c r="DY54" s="428"/>
      <c r="DZ54" s="428"/>
      <c r="EA54" s="428"/>
      <c r="EB54" s="428"/>
      <c r="EC54" s="428"/>
      <c r="ED54" s="428"/>
      <c r="EE54" s="432"/>
      <c r="EF54" s="427"/>
      <c r="EG54" s="428"/>
      <c r="EH54" s="428"/>
      <c r="EI54" s="428"/>
      <c r="EJ54" s="428"/>
      <c r="EK54" s="428"/>
      <c r="EL54" s="428"/>
      <c r="EM54" s="428"/>
      <c r="EN54" s="428"/>
      <c r="EO54" s="428"/>
      <c r="EP54" s="428"/>
      <c r="EQ54" s="428"/>
      <c r="ER54" s="432"/>
      <c r="ES54" s="427"/>
      <c r="ET54" s="428"/>
      <c r="EU54" s="428"/>
      <c r="EV54" s="428"/>
      <c r="EW54" s="428"/>
      <c r="EX54" s="428"/>
      <c r="EY54" s="428"/>
      <c r="EZ54" s="428"/>
      <c r="FA54" s="428"/>
      <c r="FB54" s="428"/>
      <c r="FC54" s="428"/>
      <c r="FD54" s="428"/>
      <c r="FE54" s="429"/>
      <c r="FG54" s="284"/>
      <c r="FH54" s="35">
        <v>244</v>
      </c>
      <c r="FI54" s="35">
        <v>22801</v>
      </c>
      <c r="FJ54" s="46"/>
      <c r="FK54" s="46"/>
      <c r="FL54" s="46"/>
      <c r="FM54" s="46"/>
      <c r="FN54" s="47"/>
      <c r="FO54" s="47"/>
      <c r="FP54" s="46"/>
      <c r="FQ54" s="46"/>
      <c r="FR54" s="46"/>
      <c r="FS54" s="46"/>
      <c r="FT54" s="46"/>
      <c r="FU54" s="46"/>
      <c r="FV54" s="46"/>
      <c r="FW54" s="46"/>
      <c r="FX54" s="43"/>
      <c r="FY54" s="43"/>
      <c r="FZ54" s="43"/>
      <c r="GA54" s="42"/>
      <c r="GB54" s="42"/>
      <c r="GC54" s="42"/>
      <c r="GD54" s="42"/>
      <c r="GE54" s="42"/>
      <c r="GF54" s="42"/>
      <c r="GG54" s="42"/>
      <c r="GH54" s="42"/>
      <c r="GI54" s="42"/>
      <c r="GJ54" s="42"/>
      <c r="GK54" s="42"/>
      <c r="GL54" s="42"/>
      <c r="GM54" s="42"/>
      <c r="GN54" s="42"/>
      <c r="GO54" s="311"/>
      <c r="GP54" s="311"/>
      <c r="GQ54" s="311"/>
      <c r="GR54" s="311"/>
      <c r="GS54" s="311"/>
      <c r="GT54" s="311"/>
      <c r="GU54" s="35"/>
      <c r="GV54" s="35"/>
      <c r="GW54" s="35"/>
      <c r="GX54" s="35"/>
      <c r="GY54" s="23">
        <f t="shared" si="0"/>
        <v>0</v>
      </c>
    </row>
    <row r="55" spans="1:207" ht="10.5" customHeight="1">
      <c r="A55" s="465" t="s">
        <v>55</v>
      </c>
      <c r="B55" s="465"/>
      <c r="C55" s="465"/>
      <c r="D55" s="465"/>
      <c r="E55" s="465"/>
      <c r="F55" s="465"/>
      <c r="G55" s="465"/>
      <c r="H55" s="465"/>
      <c r="I55" s="465"/>
      <c r="J55" s="465"/>
      <c r="K55" s="465"/>
      <c r="L55" s="465"/>
      <c r="M55" s="465"/>
      <c r="N55" s="465"/>
      <c r="O55" s="465"/>
      <c r="P55" s="465"/>
      <c r="Q55" s="465"/>
      <c r="R55" s="465"/>
      <c r="S55" s="465"/>
      <c r="T55" s="465"/>
      <c r="U55" s="465"/>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c r="BW55" s="465"/>
      <c r="BX55" s="405" t="s">
        <v>270</v>
      </c>
      <c r="BY55" s="406"/>
      <c r="BZ55" s="406"/>
      <c r="CA55" s="406"/>
      <c r="CB55" s="406"/>
      <c r="CC55" s="406"/>
      <c r="CD55" s="406"/>
      <c r="CE55" s="407"/>
      <c r="CF55" s="340"/>
      <c r="CG55" s="338"/>
      <c r="CH55" s="338"/>
      <c r="CI55" s="338"/>
      <c r="CJ55" s="338"/>
      <c r="CK55" s="338"/>
      <c r="CL55" s="338"/>
      <c r="CM55" s="338"/>
      <c r="CN55" s="338"/>
      <c r="CO55" s="338"/>
      <c r="CP55" s="338"/>
      <c r="CQ55" s="338"/>
      <c r="CR55" s="339"/>
      <c r="CS55" s="340"/>
      <c r="CT55" s="338"/>
      <c r="CU55" s="338"/>
      <c r="CV55" s="338"/>
      <c r="CW55" s="338"/>
      <c r="CX55" s="338"/>
      <c r="CY55" s="338"/>
      <c r="CZ55" s="338"/>
      <c r="DA55" s="338"/>
      <c r="DB55" s="338"/>
      <c r="DC55" s="338"/>
      <c r="DD55" s="338"/>
      <c r="DE55" s="339"/>
      <c r="DF55" s="413"/>
      <c r="DG55" s="414"/>
      <c r="DH55" s="414"/>
      <c r="DI55" s="414"/>
      <c r="DJ55" s="414"/>
      <c r="DK55" s="414"/>
      <c r="DL55" s="414"/>
      <c r="DM55" s="414"/>
      <c r="DN55" s="414"/>
      <c r="DO55" s="414"/>
      <c r="DP55" s="414"/>
      <c r="DQ55" s="414"/>
      <c r="DR55" s="415"/>
      <c r="DS55" s="416"/>
      <c r="DT55" s="417"/>
      <c r="DU55" s="417"/>
      <c r="DV55" s="417"/>
      <c r="DW55" s="417"/>
      <c r="DX55" s="417"/>
      <c r="DY55" s="417"/>
      <c r="DZ55" s="417"/>
      <c r="EA55" s="417"/>
      <c r="EB55" s="417"/>
      <c r="EC55" s="417"/>
      <c r="ED55" s="417"/>
      <c r="EE55" s="418"/>
      <c r="EF55" s="416"/>
      <c r="EG55" s="417"/>
      <c r="EH55" s="417"/>
      <c r="EI55" s="417"/>
      <c r="EJ55" s="417"/>
      <c r="EK55" s="417"/>
      <c r="EL55" s="417"/>
      <c r="EM55" s="417"/>
      <c r="EN55" s="417"/>
      <c r="EO55" s="417"/>
      <c r="EP55" s="417"/>
      <c r="EQ55" s="417"/>
      <c r="ER55" s="418"/>
      <c r="ES55" s="416"/>
      <c r="ET55" s="417"/>
      <c r="EU55" s="417"/>
      <c r="EV55" s="417"/>
      <c r="EW55" s="417"/>
      <c r="EX55" s="417"/>
      <c r="EY55" s="417"/>
      <c r="EZ55" s="417"/>
      <c r="FA55" s="417"/>
      <c r="FB55" s="417"/>
      <c r="FC55" s="417"/>
      <c r="FD55" s="417"/>
      <c r="FE55" s="419"/>
      <c r="FG55" s="284"/>
      <c r="FH55" s="35">
        <v>111</v>
      </c>
      <c r="FI55" s="35">
        <v>26601</v>
      </c>
      <c r="FJ55" s="46"/>
      <c r="FK55" s="46"/>
      <c r="FL55" s="46"/>
      <c r="FM55" s="46"/>
      <c r="FN55" s="47"/>
      <c r="FO55" s="47"/>
      <c r="FP55" s="46"/>
      <c r="FQ55" s="46"/>
      <c r="FR55" s="46"/>
      <c r="FS55" s="46"/>
      <c r="FT55" s="46"/>
      <c r="FU55" s="46"/>
      <c r="FV55" s="46"/>
      <c r="FW55" s="46"/>
      <c r="FX55" s="43"/>
      <c r="FY55" s="43"/>
      <c r="FZ55" s="43"/>
      <c r="GA55" s="42"/>
      <c r="GB55" s="42"/>
      <c r="GC55" s="42"/>
      <c r="GD55" s="42"/>
      <c r="GE55" s="42"/>
      <c r="GF55" s="42"/>
      <c r="GG55" s="42"/>
      <c r="GH55" s="42"/>
      <c r="GI55" s="42"/>
      <c r="GJ55" s="42"/>
      <c r="GK55" s="42"/>
      <c r="GL55" s="42"/>
      <c r="GM55" s="42"/>
      <c r="GN55" s="42"/>
      <c r="GO55" s="311"/>
      <c r="GP55" s="311"/>
      <c r="GQ55" s="311"/>
      <c r="GR55" s="311"/>
      <c r="GS55" s="311"/>
      <c r="GT55" s="311"/>
      <c r="GU55" s="35"/>
      <c r="GV55" s="35"/>
      <c r="GW55" s="35"/>
      <c r="GX55" s="35"/>
      <c r="GY55" s="23">
        <f t="shared" si="0"/>
        <v>0</v>
      </c>
    </row>
    <row r="56" spans="1:207" ht="10.5" customHeight="1">
      <c r="A56" s="342"/>
      <c r="B56" s="343"/>
      <c r="C56" s="343"/>
      <c r="D56" s="343"/>
      <c r="E56" s="343"/>
      <c r="F56" s="343"/>
      <c r="G56" s="343"/>
      <c r="H56" s="343"/>
      <c r="I56" s="343"/>
      <c r="J56" s="343"/>
      <c r="K56" s="343"/>
      <c r="L56" s="343"/>
      <c r="M56" s="343"/>
      <c r="N56" s="343"/>
      <c r="O56" s="343"/>
      <c r="P56" s="343"/>
      <c r="Q56" s="343"/>
      <c r="R56" s="343"/>
      <c r="S56" s="343"/>
      <c r="T56" s="343"/>
      <c r="U56" s="343"/>
      <c r="V56" s="343"/>
      <c r="W56" s="343"/>
      <c r="X56" s="343"/>
      <c r="Y56" s="343"/>
      <c r="Z56" s="343"/>
      <c r="AA56" s="343"/>
      <c r="AB56" s="343"/>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3"/>
      <c r="AY56" s="343"/>
      <c r="AZ56" s="343"/>
      <c r="BA56" s="343"/>
      <c r="BB56" s="343"/>
      <c r="BC56" s="343"/>
      <c r="BD56" s="343"/>
      <c r="BE56" s="343"/>
      <c r="BF56" s="343"/>
      <c r="BG56" s="343"/>
      <c r="BH56" s="343"/>
      <c r="BI56" s="343"/>
      <c r="BJ56" s="343"/>
      <c r="BK56" s="343"/>
      <c r="BL56" s="343"/>
      <c r="BM56" s="343"/>
      <c r="BN56" s="343"/>
      <c r="BO56" s="343"/>
      <c r="BP56" s="343"/>
      <c r="BQ56" s="343"/>
      <c r="BR56" s="343"/>
      <c r="BS56" s="343"/>
      <c r="BT56" s="343"/>
      <c r="BU56" s="343"/>
      <c r="BV56" s="343"/>
      <c r="BW56" s="344"/>
      <c r="BX56" s="337"/>
      <c r="BY56" s="338"/>
      <c r="BZ56" s="338"/>
      <c r="CA56" s="338"/>
      <c r="CB56" s="338"/>
      <c r="CC56" s="338"/>
      <c r="CD56" s="338"/>
      <c r="CE56" s="339"/>
      <c r="CF56" s="340"/>
      <c r="CG56" s="338"/>
      <c r="CH56" s="338"/>
      <c r="CI56" s="338"/>
      <c r="CJ56" s="338"/>
      <c r="CK56" s="338"/>
      <c r="CL56" s="338"/>
      <c r="CM56" s="338"/>
      <c r="CN56" s="338"/>
      <c r="CO56" s="338"/>
      <c r="CP56" s="338"/>
      <c r="CQ56" s="338"/>
      <c r="CR56" s="339"/>
      <c r="CS56" s="340"/>
      <c r="CT56" s="338"/>
      <c r="CU56" s="338"/>
      <c r="CV56" s="338"/>
      <c r="CW56" s="338"/>
      <c r="CX56" s="338"/>
      <c r="CY56" s="338"/>
      <c r="CZ56" s="338"/>
      <c r="DA56" s="338"/>
      <c r="DB56" s="338"/>
      <c r="DC56" s="338"/>
      <c r="DD56" s="338"/>
      <c r="DE56" s="339"/>
      <c r="DF56" s="369"/>
      <c r="DG56" s="370"/>
      <c r="DH56" s="370"/>
      <c r="DI56" s="370"/>
      <c r="DJ56" s="370"/>
      <c r="DK56" s="370"/>
      <c r="DL56" s="370"/>
      <c r="DM56" s="370"/>
      <c r="DN56" s="370"/>
      <c r="DO56" s="370"/>
      <c r="DP56" s="370"/>
      <c r="DQ56" s="370"/>
      <c r="DR56" s="371"/>
      <c r="DS56" s="332"/>
      <c r="DT56" s="333"/>
      <c r="DU56" s="333"/>
      <c r="DV56" s="333"/>
      <c r="DW56" s="333"/>
      <c r="DX56" s="333"/>
      <c r="DY56" s="333"/>
      <c r="DZ56" s="333"/>
      <c r="EA56" s="333"/>
      <c r="EB56" s="333"/>
      <c r="EC56" s="333"/>
      <c r="ED56" s="333"/>
      <c r="EE56" s="341"/>
      <c r="EF56" s="332"/>
      <c r="EG56" s="333"/>
      <c r="EH56" s="333"/>
      <c r="EI56" s="333"/>
      <c r="EJ56" s="333"/>
      <c r="EK56" s="333"/>
      <c r="EL56" s="333"/>
      <c r="EM56" s="333"/>
      <c r="EN56" s="333"/>
      <c r="EO56" s="333"/>
      <c r="EP56" s="333"/>
      <c r="EQ56" s="333"/>
      <c r="ER56" s="341"/>
      <c r="ES56" s="332"/>
      <c r="ET56" s="333"/>
      <c r="EU56" s="333"/>
      <c r="EV56" s="333"/>
      <c r="EW56" s="333"/>
      <c r="EX56" s="333"/>
      <c r="EY56" s="333"/>
      <c r="EZ56" s="333"/>
      <c r="FA56" s="333"/>
      <c r="FB56" s="333"/>
      <c r="FC56" s="333"/>
      <c r="FD56" s="333"/>
      <c r="FE56" s="334"/>
      <c r="FG56" s="284"/>
      <c r="FH56" s="35">
        <v>851</v>
      </c>
      <c r="FI56" s="35">
        <v>29101</v>
      </c>
      <c r="FJ56" s="46"/>
      <c r="FK56" s="46"/>
      <c r="FL56" s="46"/>
      <c r="FM56" s="46"/>
      <c r="FN56" s="47"/>
      <c r="FO56" s="47"/>
      <c r="FP56" s="46"/>
      <c r="FQ56" s="46"/>
      <c r="FR56" s="46"/>
      <c r="FS56" s="46"/>
      <c r="FT56" s="46"/>
      <c r="FU56" s="46"/>
      <c r="FV56" s="46"/>
      <c r="FW56" s="46"/>
      <c r="FX56" s="43"/>
      <c r="FY56" s="43"/>
      <c r="FZ56" s="43"/>
      <c r="GA56" s="42"/>
      <c r="GB56" s="42"/>
      <c r="GC56" s="42"/>
      <c r="GD56" s="42"/>
      <c r="GE56" s="42"/>
      <c r="GF56" s="42"/>
      <c r="GG56" s="42"/>
      <c r="GH56" s="42"/>
      <c r="GI56" s="42"/>
      <c r="GJ56" s="42"/>
      <c r="GK56" s="42"/>
      <c r="GL56" s="42"/>
      <c r="GM56" s="42"/>
      <c r="GN56" s="42"/>
      <c r="GO56" s="311"/>
      <c r="GP56" s="311"/>
      <c r="GQ56" s="311"/>
      <c r="GR56" s="311"/>
      <c r="GS56" s="311"/>
      <c r="GT56" s="311"/>
      <c r="GU56" s="35"/>
      <c r="GV56" s="35"/>
      <c r="GW56" s="35"/>
      <c r="GX56" s="35"/>
      <c r="GY56" s="23">
        <f t="shared" si="0"/>
        <v>0</v>
      </c>
    </row>
    <row r="57" spans="1:207" ht="12.75" customHeight="1">
      <c r="A57" s="462" t="s">
        <v>78</v>
      </c>
      <c r="B57" s="463"/>
      <c r="C57" s="463"/>
      <c r="D57" s="463"/>
      <c r="E57" s="463"/>
      <c r="F57" s="463"/>
      <c r="G57" s="463"/>
      <c r="H57" s="463"/>
      <c r="I57" s="463"/>
      <c r="J57" s="463"/>
      <c r="K57" s="463"/>
      <c r="L57" s="463"/>
      <c r="M57" s="463"/>
      <c r="N57" s="463"/>
      <c r="O57" s="463"/>
      <c r="P57" s="463"/>
      <c r="Q57" s="463"/>
      <c r="R57" s="463"/>
      <c r="S57" s="463"/>
      <c r="T57" s="463"/>
      <c r="U57" s="463"/>
      <c r="V57" s="463"/>
      <c r="W57" s="463"/>
      <c r="X57" s="463"/>
      <c r="Y57" s="463"/>
      <c r="Z57" s="463"/>
      <c r="AA57" s="463"/>
      <c r="AB57" s="463"/>
      <c r="AC57" s="463"/>
      <c r="AD57" s="463"/>
      <c r="AE57" s="463"/>
      <c r="AF57" s="463"/>
      <c r="AG57" s="463"/>
      <c r="AH57" s="463"/>
      <c r="AI57" s="463"/>
      <c r="AJ57" s="463"/>
      <c r="AK57" s="463"/>
      <c r="AL57" s="463"/>
      <c r="AM57" s="463"/>
      <c r="AN57" s="463"/>
      <c r="AO57" s="463"/>
      <c r="AP57" s="463"/>
      <c r="AQ57" s="463"/>
      <c r="AR57" s="463"/>
      <c r="AS57" s="463"/>
      <c r="AT57" s="463"/>
      <c r="AU57" s="463"/>
      <c r="AV57" s="463"/>
      <c r="AW57" s="463"/>
      <c r="AX57" s="463"/>
      <c r="AY57" s="463"/>
      <c r="AZ57" s="463"/>
      <c r="BA57" s="463"/>
      <c r="BB57" s="463"/>
      <c r="BC57" s="463"/>
      <c r="BD57" s="463"/>
      <c r="BE57" s="463"/>
      <c r="BF57" s="463"/>
      <c r="BG57" s="463"/>
      <c r="BH57" s="463"/>
      <c r="BI57" s="463"/>
      <c r="BJ57" s="463"/>
      <c r="BK57" s="463"/>
      <c r="BL57" s="463"/>
      <c r="BM57" s="463"/>
      <c r="BN57" s="463"/>
      <c r="BO57" s="463"/>
      <c r="BP57" s="463"/>
      <c r="BQ57" s="463"/>
      <c r="BR57" s="463"/>
      <c r="BS57" s="463"/>
      <c r="BT57" s="463"/>
      <c r="BU57" s="463"/>
      <c r="BV57" s="463"/>
      <c r="BW57" s="464"/>
      <c r="BX57" s="420" t="s">
        <v>79</v>
      </c>
      <c r="BY57" s="421"/>
      <c r="BZ57" s="421"/>
      <c r="CA57" s="421"/>
      <c r="CB57" s="421"/>
      <c r="CC57" s="421"/>
      <c r="CD57" s="421"/>
      <c r="CE57" s="422"/>
      <c r="CF57" s="423" t="s">
        <v>47</v>
      </c>
      <c r="CG57" s="421"/>
      <c r="CH57" s="421"/>
      <c r="CI57" s="421"/>
      <c r="CJ57" s="421"/>
      <c r="CK57" s="421"/>
      <c r="CL57" s="421"/>
      <c r="CM57" s="421"/>
      <c r="CN57" s="421"/>
      <c r="CO57" s="421"/>
      <c r="CP57" s="421"/>
      <c r="CQ57" s="421"/>
      <c r="CR57" s="422"/>
      <c r="CS57" s="423"/>
      <c r="CT57" s="421"/>
      <c r="CU57" s="421"/>
      <c r="CV57" s="421"/>
      <c r="CW57" s="421"/>
      <c r="CX57" s="421"/>
      <c r="CY57" s="421"/>
      <c r="CZ57" s="421"/>
      <c r="DA57" s="421"/>
      <c r="DB57" s="421"/>
      <c r="DC57" s="421"/>
      <c r="DD57" s="421"/>
      <c r="DE57" s="422"/>
      <c r="DF57" s="424"/>
      <c r="DG57" s="425"/>
      <c r="DH57" s="425"/>
      <c r="DI57" s="425"/>
      <c r="DJ57" s="425"/>
      <c r="DK57" s="425"/>
      <c r="DL57" s="425"/>
      <c r="DM57" s="425"/>
      <c r="DN57" s="425"/>
      <c r="DO57" s="425"/>
      <c r="DP57" s="425"/>
      <c r="DQ57" s="425"/>
      <c r="DR57" s="426"/>
      <c r="DS57" s="427"/>
      <c r="DT57" s="428"/>
      <c r="DU57" s="428"/>
      <c r="DV57" s="428"/>
      <c r="DW57" s="428"/>
      <c r="DX57" s="428"/>
      <c r="DY57" s="428"/>
      <c r="DZ57" s="428"/>
      <c r="EA57" s="428"/>
      <c r="EB57" s="428"/>
      <c r="EC57" s="428"/>
      <c r="ED57" s="428"/>
      <c r="EE57" s="432"/>
      <c r="EF57" s="427"/>
      <c r="EG57" s="428"/>
      <c r="EH57" s="428"/>
      <c r="EI57" s="428"/>
      <c r="EJ57" s="428"/>
      <c r="EK57" s="428"/>
      <c r="EL57" s="428"/>
      <c r="EM57" s="428"/>
      <c r="EN57" s="428"/>
      <c r="EO57" s="428"/>
      <c r="EP57" s="428"/>
      <c r="EQ57" s="428"/>
      <c r="ER57" s="432"/>
      <c r="ES57" s="427"/>
      <c r="ET57" s="428"/>
      <c r="EU57" s="428"/>
      <c r="EV57" s="428"/>
      <c r="EW57" s="428"/>
      <c r="EX57" s="428"/>
      <c r="EY57" s="428"/>
      <c r="EZ57" s="428"/>
      <c r="FA57" s="428"/>
      <c r="FB57" s="428"/>
      <c r="FC57" s="428"/>
      <c r="FD57" s="428"/>
      <c r="FE57" s="429"/>
      <c r="FG57" s="284"/>
      <c r="FH57" s="23">
        <v>852</v>
      </c>
      <c r="FI57" s="23">
        <v>29201</v>
      </c>
      <c r="FJ57" s="23"/>
      <c r="FK57" s="23"/>
      <c r="FL57" s="23"/>
      <c r="FM57" s="23"/>
      <c r="FN57" s="282"/>
      <c r="FO57" s="282"/>
      <c r="FP57" s="23"/>
      <c r="FQ57" s="23"/>
      <c r="FR57" s="23"/>
      <c r="FS57" s="23"/>
      <c r="FT57" s="23"/>
      <c r="FU57" s="23"/>
      <c r="FV57" s="23"/>
      <c r="FW57" s="23"/>
      <c r="FX57" s="282"/>
      <c r="FY57" s="282"/>
      <c r="FZ57" s="282"/>
      <c r="GA57" s="23"/>
      <c r="GB57" s="23"/>
      <c r="GC57" s="23"/>
      <c r="GD57" s="23"/>
      <c r="GE57" s="23"/>
      <c r="GF57" s="23"/>
      <c r="GG57" s="23"/>
      <c r="GH57" s="23"/>
      <c r="GI57" s="23"/>
      <c r="GJ57" s="23"/>
      <c r="GK57" s="23"/>
      <c r="GL57" s="23"/>
      <c r="GM57" s="23"/>
      <c r="GN57" s="23"/>
      <c r="GO57" s="311"/>
      <c r="GP57" s="311"/>
      <c r="GQ57" s="311"/>
      <c r="GR57" s="311"/>
      <c r="GS57" s="311"/>
      <c r="GT57" s="311"/>
      <c r="GU57" s="23"/>
      <c r="GV57" s="23"/>
      <c r="GW57" s="23"/>
      <c r="GX57" s="23"/>
      <c r="GY57" s="23">
        <f t="shared" si="0"/>
        <v>0</v>
      </c>
    </row>
    <row r="58" spans="1:207" ht="33.75" customHeight="1">
      <c r="A58" s="388" t="s">
        <v>80</v>
      </c>
      <c r="B58" s="389"/>
      <c r="C58" s="389"/>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389"/>
      <c r="BM58" s="389"/>
      <c r="BN58" s="389"/>
      <c r="BO58" s="389"/>
      <c r="BP58" s="389"/>
      <c r="BQ58" s="389"/>
      <c r="BR58" s="389"/>
      <c r="BS58" s="389"/>
      <c r="BT58" s="389"/>
      <c r="BU58" s="389"/>
      <c r="BV58" s="389"/>
      <c r="BW58" s="389"/>
      <c r="BX58" s="337" t="s">
        <v>81</v>
      </c>
      <c r="BY58" s="338"/>
      <c r="BZ58" s="338"/>
      <c r="CA58" s="338"/>
      <c r="CB58" s="338"/>
      <c r="CC58" s="338"/>
      <c r="CD58" s="338"/>
      <c r="CE58" s="339"/>
      <c r="CF58" s="340" t="s">
        <v>82</v>
      </c>
      <c r="CG58" s="338"/>
      <c r="CH58" s="338"/>
      <c r="CI58" s="338"/>
      <c r="CJ58" s="338"/>
      <c r="CK58" s="338"/>
      <c r="CL58" s="338"/>
      <c r="CM58" s="338"/>
      <c r="CN58" s="338"/>
      <c r="CO58" s="338"/>
      <c r="CP58" s="338"/>
      <c r="CQ58" s="338"/>
      <c r="CR58" s="339"/>
      <c r="CS58" s="340"/>
      <c r="CT58" s="338"/>
      <c r="CU58" s="338"/>
      <c r="CV58" s="338"/>
      <c r="CW58" s="338"/>
      <c r="CX58" s="338"/>
      <c r="CY58" s="338"/>
      <c r="CZ58" s="338"/>
      <c r="DA58" s="338"/>
      <c r="DB58" s="338"/>
      <c r="DC58" s="338"/>
      <c r="DD58" s="338"/>
      <c r="DE58" s="339"/>
      <c r="DF58" s="369"/>
      <c r="DG58" s="370"/>
      <c r="DH58" s="370"/>
      <c r="DI58" s="370"/>
      <c r="DJ58" s="370"/>
      <c r="DK58" s="370"/>
      <c r="DL58" s="370"/>
      <c r="DM58" s="370"/>
      <c r="DN58" s="370"/>
      <c r="DO58" s="370"/>
      <c r="DP58" s="370"/>
      <c r="DQ58" s="370"/>
      <c r="DR58" s="371"/>
      <c r="DS58" s="332"/>
      <c r="DT58" s="333"/>
      <c r="DU58" s="333"/>
      <c r="DV58" s="333"/>
      <c r="DW58" s="333"/>
      <c r="DX58" s="333"/>
      <c r="DY58" s="333"/>
      <c r="DZ58" s="333"/>
      <c r="EA58" s="333"/>
      <c r="EB58" s="333"/>
      <c r="EC58" s="333"/>
      <c r="ED58" s="333"/>
      <c r="EE58" s="341"/>
      <c r="EF58" s="332"/>
      <c r="EG58" s="333"/>
      <c r="EH58" s="333"/>
      <c r="EI58" s="333"/>
      <c r="EJ58" s="333"/>
      <c r="EK58" s="333"/>
      <c r="EL58" s="333"/>
      <c r="EM58" s="333"/>
      <c r="EN58" s="333"/>
      <c r="EO58" s="333"/>
      <c r="EP58" s="333"/>
      <c r="EQ58" s="333"/>
      <c r="ER58" s="341"/>
      <c r="ES58" s="332" t="s">
        <v>47</v>
      </c>
      <c r="ET58" s="333"/>
      <c r="EU58" s="333"/>
      <c r="EV58" s="333"/>
      <c r="EW58" s="333"/>
      <c r="EX58" s="333"/>
      <c r="EY58" s="333"/>
      <c r="EZ58" s="333"/>
      <c r="FA58" s="333"/>
      <c r="FB58" s="333"/>
      <c r="FC58" s="333"/>
      <c r="FD58" s="333"/>
      <c r="FE58" s="334"/>
      <c r="FG58" s="284"/>
      <c r="FH58" s="23">
        <v>853</v>
      </c>
      <c r="FI58" s="23">
        <v>29301</v>
      </c>
      <c r="FJ58" s="23"/>
      <c r="FK58" s="23"/>
      <c r="FL58" s="23"/>
      <c r="FM58" s="282"/>
      <c r="FN58" s="282"/>
      <c r="FO58" s="282"/>
      <c r="FP58" s="23"/>
      <c r="FQ58" s="23"/>
      <c r="FR58" s="23"/>
      <c r="FS58" s="23"/>
      <c r="FT58" s="23"/>
      <c r="FU58" s="23"/>
      <c r="FV58" s="23"/>
      <c r="FW58" s="23"/>
      <c r="FX58" s="282"/>
      <c r="FY58" s="282"/>
      <c r="FZ58" s="282"/>
      <c r="GA58" s="23"/>
      <c r="GB58" s="23"/>
      <c r="GC58" s="23"/>
      <c r="GD58" s="23"/>
      <c r="GE58" s="23"/>
      <c r="GF58" s="23"/>
      <c r="GG58" s="23"/>
      <c r="GH58" s="23"/>
      <c r="GI58" s="23"/>
      <c r="GJ58" s="23"/>
      <c r="GK58" s="23"/>
      <c r="GL58" s="23"/>
      <c r="GM58" s="23"/>
      <c r="GN58" s="23"/>
      <c r="GO58" s="311"/>
      <c r="GP58" s="311"/>
      <c r="GQ58" s="311"/>
      <c r="GR58" s="311"/>
      <c r="GS58" s="311"/>
      <c r="GT58" s="311"/>
      <c r="GU58" s="23"/>
      <c r="GV58" s="23"/>
      <c r="GW58" s="23"/>
      <c r="GX58" s="23"/>
      <c r="GY58" s="23">
        <f t="shared" si="0"/>
        <v>0</v>
      </c>
    </row>
    <row r="59" spans="1:207" ht="10.5" customHeight="1">
      <c r="A59" s="342"/>
      <c r="B59" s="343"/>
      <c r="C59" s="343"/>
      <c r="D59" s="343"/>
      <c r="E59" s="343"/>
      <c r="F59" s="343"/>
      <c r="G59" s="343"/>
      <c r="H59" s="343"/>
      <c r="I59" s="343"/>
      <c r="J59" s="343"/>
      <c r="K59" s="343"/>
      <c r="L59" s="343"/>
      <c r="M59" s="343"/>
      <c r="N59" s="343"/>
      <c r="O59" s="343"/>
      <c r="P59" s="343"/>
      <c r="Q59" s="343"/>
      <c r="R59" s="343"/>
      <c r="S59" s="343"/>
      <c r="T59" s="343"/>
      <c r="U59" s="343"/>
      <c r="V59" s="343"/>
      <c r="W59" s="343"/>
      <c r="X59" s="343"/>
      <c r="Y59" s="343"/>
      <c r="Z59" s="343"/>
      <c r="AA59" s="343"/>
      <c r="AB59" s="343"/>
      <c r="AC59" s="343"/>
      <c r="AD59" s="343"/>
      <c r="AE59" s="343"/>
      <c r="AF59" s="343"/>
      <c r="AG59" s="343"/>
      <c r="AH59" s="343"/>
      <c r="AI59" s="343"/>
      <c r="AJ59" s="343"/>
      <c r="AK59" s="343"/>
      <c r="AL59" s="343"/>
      <c r="AM59" s="343"/>
      <c r="AN59" s="343"/>
      <c r="AO59" s="343"/>
      <c r="AP59" s="343"/>
      <c r="AQ59" s="343"/>
      <c r="AR59" s="343"/>
      <c r="AS59" s="343"/>
      <c r="AT59" s="343"/>
      <c r="AU59" s="343"/>
      <c r="AV59" s="343"/>
      <c r="AW59" s="343"/>
      <c r="AX59" s="343"/>
      <c r="AY59" s="343"/>
      <c r="AZ59" s="343"/>
      <c r="BA59" s="343"/>
      <c r="BB59" s="343"/>
      <c r="BC59" s="343"/>
      <c r="BD59" s="343"/>
      <c r="BE59" s="343"/>
      <c r="BF59" s="343"/>
      <c r="BG59" s="343"/>
      <c r="BH59" s="343"/>
      <c r="BI59" s="343"/>
      <c r="BJ59" s="343"/>
      <c r="BK59" s="343"/>
      <c r="BL59" s="343"/>
      <c r="BM59" s="343"/>
      <c r="BN59" s="343"/>
      <c r="BO59" s="343"/>
      <c r="BP59" s="343"/>
      <c r="BQ59" s="343"/>
      <c r="BR59" s="343"/>
      <c r="BS59" s="343"/>
      <c r="BT59" s="343"/>
      <c r="BU59" s="343"/>
      <c r="BV59" s="343"/>
      <c r="BW59" s="344"/>
      <c r="BX59" s="337"/>
      <c r="BY59" s="338"/>
      <c r="BZ59" s="338"/>
      <c r="CA59" s="338"/>
      <c r="CB59" s="338"/>
      <c r="CC59" s="338"/>
      <c r="CD59" s="338"/>
      <c r="CE59" s="339"/>
      <c r="CF59" s="340"/>
      <c r="CG59" s="338"/>
      <c r="CH59" s="338"/>
      <c r="CI59" s="338"/>
      <c r="CJ59" s="338"/>
      <c r="CK59" s="338"/>
      <c r="CL59" s="338"/>
      <c r="CM59" s="338"/>
      <c r="CN59" s="338"/>
      <c r="CO59" s="338"/>
      <c r="CP59" s="338"/>
      <c r="CQ59" s="338"/>
      <c r="CR59" s="339"/>
      <c r="CS59" s="340"/>
      <c r="CT59" s="338"/>
      <c r="CU59" s="338"/>
      <c r="CV59" s="338"/>
      <c r="CW59" s="338"/>
      <c r="CX59" s="338"/>
      <c r="CY59" s="338"/>
      <c r="CZ59" s="338"/>
      <c r="DA59" s="338"/>
      <c r="DB59" s="338"/>
      <c r="DC59" s="338"/>
      <c r="DD59" s="338"/>
      <c r="DE59" s="339"/>
      <c r="DF59" s="369"/>
      <c r="DG59" s="370"/>
      <c r="DH59" s="370"/>
      <c r="DI59" s="370"/>
      <c r="DJ59" s="370"/>
      <c r="DK59" s="370"/>
      <c r="DL59" s="370"/>
      <c r="DM59" s="370"/>
      <c r="DN59" s="370"/>
      <c r="DO59" s="370"/>
      <c r="DP59" s="370"/>
      <c r="DQ59" s="370"/>
      <c r="DR59" s="371"/>
      <c r="DS59" s="332"/>
      <c r="DT59" s="333"/>
      <c r="DU59" s="333"/>
      <c r="DV59" s="333"/>
      <c r="DW59" s="333"/>
      <c r="DX59" s="333"/>
      <c r="DY59" s="333"/>
      <c r="DZ59" s="333"/>
      <c r="EA59" s="333"/>
      <c r="EB59" s="333"/>
      <c r="EC59" s="333"/>
      <c r="ED59" s="333"/>
      <c r="EE59" s="341"/>
      <c r="EF59" s="332"/>
      <c r="EG59" s="333"/>
      <c r="EH59" s="333"/>
      <c r="EI59" s="333"/>
      <c r="EJ59" s="333"/>
      <c r="EK59" s="333"/>
      <c r="EL59" s="333"/>
      <c r="EM59" s="333"/>
      <c r="EN59" s="333"/>
      <c r="EO59" s="333"/>
      <c r="EP59" s="333"/>
      <c r="EQ59" s="333"/>
      <c r="ER59" s="341"/>
      <c r="ES59" s="332"/>
      <c r="ET59" s="333"/>
      <c r="EU59" s="333"/>
      <c r="EV59" s="333"/>
      <c r="EW59" s="333"/>
      <c r="EX59" s="333"/>
      <c r="EY59" s="333"/>
      <c r="EZ59" s="333"/>
      <c r="FA59" s="333"/>
      <c r="FB59" s="333"/>
      <c r="FC59" s="333"/>
      <c r="FD59" s="333"/>
      <c r="FE59" s="334"/>
      <c r="FG59" s="284"/>
      <c r="FH59" s="35">
        <v>244</v>
      </c>
      <c r="FI59" s="35">
        <v>31003</v>
      </c>
      <c r="FJ59" s="46"/>
      <c r="FK59" s="46"/>
      <c r="FL59" s="46"/>
      <c r="FM59" s="46"/>
      <c r="FN59" s="47"/>
      <c r="FO59" s="47"/>
      <c r="FP59" s="46"/>
      <c r="FQ59" s="46"/>
      <c r="FR59" s="46"/>
      <c r="FS59" s="46"/>
      <c r="FT59" s="46"/>
      <c r="FU59" s="46"/>
      <c r="FV59" s="46"/>
      <c r="FW59" s="46"/>
      <c r="FX59" s="43"/>
      <c r="FY59" s="43"/>
      <c r="FZ59" s="43"/>
      <c r="GA59" s="42"/>
      <c r="GB59" s="42"/>
      <c r="GC59" s="42"/>
      <c r="GD59" s="42"/>
      <c r="GE59" s="42"/>
      <c r="GF59" s="42"/>
      <c r="GG59" s="42"/>
      <c r="GH59" s="42"/>
      <c r="GI59" s="42"/>
      <c r="GJ59" s="42"/>
      <c r="GK59" s="42"/>
      <c r="GL59" s="42"/>
      <c r="GM59" s="42"/>
      <c r="GN59" s="42"/>
      <c r="GO59" s="311"/>
      <c r="GP59" s="311"/>
      <c r="GQ59" s="311"/>
      <c r="GR59" s="311"/>
      <c r="GS59" s="311"/>
      <c r="GT59" s="311"/>
      <c r="GU59" s="35"/>
      <c r="GV59" s="35"/>
      <c r="GW59" s="35"/>
      <c r="GX59" s="35"/>
      <c r="GY59" s="23">
        <f aca="true" t="shared" si="1" ref="GY59:GY66">SUM(FJ59:GX59)</f>
        <v>0</v>
      </c>
    </row>
    <row r="60" spans="1:209" s="24" customFormat="1" ht="10.5" customHeight="1">
      <c r="A60" s="448" t="s">
        <v>83</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9" t="s">
        <v>84</v>
      </c>
      <c r="BY60" s="450"/>
      <c r="BZ60" s="450"/>
      <c r="CA60" s="450"/>
      <c r="CB60" s="450"/>
      <c r="CC60" s="450"/>
      <c r="CD60" s="450"/>
      <c r="CE60" s="451"/>
      <c r="CF60" s="452" t="s">
        <v>47</v>
      </c>
      <c r="CG60" s="450"/>
      <c r="CH60" s="450"/>
      <c r="CI60" s="450"/>
      <c r="CJ60" s="450"/>
      <c r="CK60" s="450"/>
      <c r="CL60" s="450"/>
      <c r="CM60" s="450"/>
      <c r="CN60" s="450"/>
      <c r="CO60" s="450"/>
      <c r="CP60" s="450"/>
      <c r="CQ60" s="450"/>
      <c r="CR60" s="451"/>
      <c r="CS60" s="453"/>
      <c r="CT60" s="454"/>
      <c r="CU60" s="454"/>
      <c r="CV60" s="454"/>
      <c r="CW60" s="454"/>
      <c r="CX60" s="454"/>
      <c r="CY60" s="454"/>
      <c r="CZ60" s="454"/>
      <c r="DA60" s="454"/>
      <c r="DB60" s="454"/>
      <c r="DC60" s="454"/>
      <c r="DD60" s="454"/>
      <c r="DE60" s="455"/>
      <c r="DF60" s="456">
        <f>DF61+DF79+DF90+DF76</f>
        <v>93852257</v>
      </c>
      <c r="DG60" s="457"/>
      <c r="DH60" s="457"/>
      <c r="DI60" s="457"/>
      <c r="DJ60" s="457"/>
      <c r="DK60" s="457"/>
      <c r="DL60" s="457"/>
      <c r="DM60" s="457"/>
      <c r="DN60" s="457"/>
      <c r="DO60" s="457"/>
      <c r="DP60" s="457"/>
      <c r="DQ60" s="457"/>
      <c r="DR60" s="458"/>
      <c r="DS60" s="456">
        <f>DS61+DS79+DS90+DS76</f>
        <v>98170546</v>
      </c>
      <c r="DT60" s="457"/>
      <c r="DU60" s="457"/>
      <c r="DV60" s="457"/>
      <c r="DW60" s="457"/>
      <c r="DX60" s="457"/>
      <c r="DY60" s="457"/>
      <c r="DZ60" s="457"/>
      <c r="EA60" s="457"/>
      <c r="EB60" s="457"/>
      <c r="EC60" s="457"/>
      <c r="ED60" s="457"/>
      <c r="EE60" s="458"/>
      <c r="EF60" s="456">
        <f>EF61+EF79+EF90+EF76</f>
        <v>102436788</v>
      </c>
      <c r="EG60" s="457"/>
      <c r="EH60" s="457"/>
      <c r="EI60" s="457"/>
      <c r="EJ60" s="457"/>
      <c r="EK60" s="457"/>
      <c r="EL60" s="457"/>
      <c r="EM60" s="457"/>
      <c r="EN60" s="457"/>
      <c r="EO60" s="457"/>
      <c r="EP60" s="457"/>
      <c r="EQ60" s="457"/>
      <c r="ER60" s="458"/>
      <c r="ES60" s="459"/>
      <c r="ET60" s="460"/>
      <c r="EU60" s="460"/>
      <c r="EV60" s="460"/>
      <c r="EW60" s="460"/>
      <c r="EX60" s="460"/>
      <c r="EY60" s="460"/>
      <c r="EZ60" s="460"/>
      <c r="FA60" s="460"/>
      <c r="FB60" s="460"/>
      <c r="FC60" s="460"/>
      <c r="FD60" s="460"/>
      <c r="FE60" s="461"/>
      <c r="FG60" s="284"/>
      <c r="FH60" s="35">
        <v>244</v>
      </c>
      <c r="FI60" s="35">
        <v>31004</v>
      </c>
      <c r="FJ60" s="46"/>
      <c r="FK60" s="46"/>
      <c r="FL60" s="46"/>
      <c r="FM60" s="46"/>
      <c r="FN60" s="47"/>
      <c r="FO60" s="47"/>
      <c r="FP60" s="46"/>
      <c r="FQ60" s="46"/>
      <c r="FR60" s="46"/>
      <c r="FS60" s="46"/>
      <c r="FT60" s="46"/>
      <c r="FU60" s="46"/>
      <c r="FV60" s="46"/>
      <c r="FW60" s="46"/>
      <c r="FX60" s="43"/>
      <c r="FY60" s="43"/>
      <c r="FZ60" s="43"/>
      <c r="GA60" s="42"/>
      <c r="GB60" s="42"/>
      <c r="GC60" s="42"/>
      <c r="GD60" s="42"/>
      <c r="GE60" s="42"/>
      <c r="GF60" s="42"/>
      <c r="GG60" s="42"/>
      <c r="GH60" s="42"/>
      <c r="GI60" s="42"/>
      <c r="GJ60" s="42"/>
      <c r="GK60" s="42"/>
      <c r="GL60" s="42"/>
      <c r="GM60" s="42"/>
      <c r="GN60" s="42"/>
      <c r="GO60" s="311"/>
      <c r="GP60" s="311"/>
      <c r="GQ60" s="311"/>
      <c r="GR60" s="311"/>
      <c r="GS60" s="311"/>
      <c r="GT60" s="311"/>
      <c r="GU60" s="35"/>
      <c r="GV60" s="35"/>
      <c r="GW60" s="35"/>
      <c r="GX60" s="35"/>
      <c r="GY60" s="23">
        <f t="shared" si="1"/>
        <v>0</v>
      </c>
      <c r="GZ60" s="1"/>
      <c r="HA60" s="1"/>
    </row>
    <row r="61" spans="1:207" ht="22.5" customHeight="1">
      <c r="A61" s="446" t="s">
        <v>85</v>
      </c>
      <c r="B61" s="447"/>
      <c r="C61" s="447"/>
      <c r="D61" s="447"/>
      <c r="E61" s="447"/>
      <c r="F61" s="447"/>
      <c r="G61" s="447"/>
      <c r="H61" s="447"/>
      <c r="I61" s="447"/>
      <c r="J61" s="447"/>
      <c r="K61" s="447"/>
      <c r="L61" s="447"/>
      <c r="M61" s="447"/>
      <c r="N61" s="447"/>
      <c r="O61" s="447"/>
      <c r="P61" s="447"/>
      <c r="Q61" s="447"/>
      <c r="R61" s="447"/>
      <c r="S61" s="447"/>
      <c r="T61" s="447"/>
      <c r="U61" s="447"/>
      <c r="V61" s="447"/>
      <c r="W61" s="447"/>
      <c r="X61" s="447"/>
      <c r="Y61" s="447"/>
      <c r="Z61" s="447"/>
      <c r="AA61" s="447"/>
      <c r="AB61" s="447"/>
      <c r="AC61" s="447"/>
      <c r="AD61" s="447"/>
      <c r="AE61" s="447"/>
      <c r="AF61" s="447"/>
      <c r="AG61" s="447"/>
      <c r="AH61" s="447"/>
      <c r="AI61" s="447"/>
      <c r="AJ61" s="447"/>
      <c r="AK61" s="447"/>
      <c r="AL61" s="447"/>
      <c r="AM61" s="447"/>
      <c r="AN61" s="447"/>
      <c r="AO61" s="447"/>
      <c r="AP61" s="447"/>
      <c r="AQ61" s="447"/>
      <c r="AR61" s="447"/>
      <c r="AS61" s="447"/>
      <c r="AT61" s="447"/>
      <c r="AU61" s="447"/>
      <c r="AV61" s="447"/>
      <c r="AW61" s="447"/>
      <c r="AX61" s="447"/>
      <c r="AY61" s="447"/>
      <c r="AZ61" s="447"/>
      <c r="BA61" s="447"/>
      <c r="BB61" s="447"/>
      <c r="BC61" s="447"/>
      <c r="BD61" s="447"/>
      <c r="BE61" s="447"/>
      <c r="BF61" s="447"/>
      <c r="BG61" s="447"/>
      <c r="BH61" s="447"/>
      <c r="BI61" s="447"/>
      <c r="BJ61" s="447"/>
      <c r="BK61" s="447"/>
      <c r="BL61" s="447"/>
      <c r="BM61" s="447"/>
      <c r="BN61" s="447"/>
      <c r="BO61" s="447"/>
      <c r="BP61" s="447"/>
      <c r="BQ61" s="447"/>
      <c r="BR61" s="447"/>
      <c r="BS61" s="447"/>
      <c r="BT61" s="447"/>
      <c r="BU61" s="447"/>
      <c r="BV61" s="447"/>
      <c r="BW61" s="447"/>
      <c r="BX61" s="420" t="s">
        <v>86</v>
      </c>
      <c r="BY61" s="421"/>
      <c r="BZ61" s="421"/>
      <c r="CA61" s="421"/>
      <c r="CB61" s="421"/>
      <c r="CC61" s="421"/>
      <c r="CD61" s="421"/>
      <c r="CE61" s="422"/>
      <c r="CF61" s="423" t="s">
        <v>47</v>
      </c>
      <c r="CG61" s="421"/>
      <c r="CH61" s="421"/>
      <c r="CI61" s="421"/>
      <c r="CJ61" s="421"/>
      <c r="CK61" s="421"/>
      <c r="CL61" s="421"/>
      <c r="CM61" s="421"/>
      <c r="CN61" s="421"/>
      <c r="CO61" s="421"/>
      <c r="CP61" s="421"/>
      <c r="CQ61" s="421"/>
      <c r="CR61" s="422"/>
      <c r="CS61" s="423"/>
      <c r="CT61" s="421"/>
      <c r="CU61" s="421"/>
      <c r="CV61" s="421"/>
      <c r="CW61" s="421"/>
      <c r="CX61" s="421"/>
      <c r="CY61" s="421"/>
      <c r="CZ61" s="421"/>
      <c r="DA61" s="421"/>
      <c r="DB61" s="421"/>
      <c r="DC61" s="421"/>
      <c r="DD61" s="421"/>
      <c r="DE61" s="422"/>
      <c r="DF61" s="436">
        <f>DF62+DF63+DF64+DF72</f>
        <v>70304340</v>
      </c>
      <c r="DG61" s="437"/>
      <c r="DH61" s="437"/>
      <c r="DI61" s="437"/>
      <c r="DJ61" s="437"/>
      <c r="DK61" s="437"/>
      <c r="DL61" s="437"/>
      <c r="DM61" s="437"/>
      <c r="DN61" s="437"/>
      <c r="DO61" s="437"/>
      <c r="DP61" s="437"/>
      <c r="DQ61" s="437"/>
      <c r="DR61" s="438"/>
      <c r="DS61" s="436">
        <f>DS62+DS63+DS64+DS72</f>
        <v>74418429</v>
      </c>
      <c r="DT61" s="437"/>
      <c r="DU61" s="437"/>
      <c r="DV61" s="437"/>
      <c r="DW61" s="437"/>
      <c r="DX61" s="437"/>
      <c r="DY61" s="437"/>
      <c r="DZ61" s="437"/>
      <c r="EA61" s="437"/>
      <c r="EB61" s="437"/>
      <c r="EC61" s="437"/>
      <c r="ED61" s="437"/>
      <c r="EE61" s="438"/>
      <c r="EF61" s="436">
        <f>EF62+EF63+EF64+EF72</f>
        <v>78369771</v>
      </c>
      <c r="EG61" s="437"/>
      <c r="EH61" s="437"/>
      <c r="EI61" s="437"/>
      <c r="EJ61" s="437"/>
      <c r="EK61" s="437"/>
      <c r="EL61" s="437"/>
      <c r="EM61" s="437"/>
      <c r="EN61" s="437"/>
      <c r="EO61" s="437"/>
      <c r="EP61" s="437"/>
      <c r="EQ61" s="437"/>
      <c r="ER61" s="438"/>
      <c r="ES61" s="427" t="s">
        <v>47</v>
      </c>
      <c r="ET61" s="428"/>
      <c r="EU61" s="428"/>
      <c r="EV61" s="428"/>
      <c r="EW61" s="428"/>
      <c r="EX61" s="428"/>
      <c r="EY61" s="428"/>
      <c r="EZ61" s="428"/>
      <c r="FA61" s="428"/>
      <c r="FB61" s="428"/>
      <c r="FC61" s="428"/>
      <c r="FD61" s="428"/>
      <c r="FE61" s="429"/>
      <c r="FG61" s="284"/>
      <c r="FH61" s="35">
        <v>244</v>
      </c>
      <c r="FI61" s="35">
        <v>31005</v>
      </c>
      <c r="FJ61" s="46"/>
      <c r="FK61" s="46"/>
      <c r="FL61" s="46"/>
      <c r="FM61" s="46"/>
      <c r="FN61" s="47"/>
      <c r="FO61" s="47"/>
      <c r="FP61" s="46"/>
      <c r="FQ61" s="46"/>
      <c r="FR61" s="46"/>
      <c r="FS61" s="46"/>
      <c r="FT61" s="46"/>
      <c r="FU61" s="46"/>
      <c r="FV61" s="46"/>
      <c r="FW61" s="46"/>
      <c r="FX61" s="43"/>
      <c r="FY61" s="43"/>
      <c r="FZ61" s="43"/>
      <c r="GA61" s="42"/>
      <c r="GB61" s="42"/>
      <c r="GC61" s="42"/>
      <c r="GD61" s="42"/>
      <c r="GE61" s="42"/>
      <c r="GF61" s="42"/>
      <c r="GG61" s="42"/>
      <c r="GH61" s="42"/>
      <c r="GI61" s="42"/>
      <c r="GJ61" s="42"/>
      <c r="GK61" s="42"/>
      <c r="GL61" s="42"/>
      <c r="GM61" s="42"/>
      <c r="GN61" s="42"/>
      <c r="GO61" s="311"/>
      <c r="GP61" s="311"/>
      <c r="GQ61" s="311"/>
      <c r="GR61" s="311"/>
      <c r="GS61" s="311"/>
      <c r="GT61" s="311"/>
      <c r="GU61" s="35"/>
      <c r="GV61" s="35"/>
      <c r="GW61" s="35"/>
      <c r="GX61" s="35"/>
      <c r="GY61" s="23">
        <f t="shared" si="1"/>
        <v>0</v>
      </c>
    </row>
    <row r="62" spans="1:209" ht="22.5" customHeight="1">
      <c r="A62" s="388" t="s">
        <v>87</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89"/>
      <c r="AY62" s="389"/>
      <c r="AZ62" s="389"/>
      <c r="BA62" s="389"/>
      <c r="BB62" s="389"/>
      <c r="BC62" s="389"/>
      <c r="BD62" s="389"/>
      <c r="BE62" s="389"/>
      <c r="BF62" s="389"/>
      <c r="BG62" s="389"/>
      <c r="BH62" s="389"/>
      <c r="BI62" s="389"/>
      <c r="BJ62" s="389"/>
      <c r="BK62" s="389"/>
      <c r="BL62" s="389"/>
      <c r="BM62" s="389"/>
      <c r="BN62" s="389"/>
      <c r="BO62" s="389"/>
      <c r="BP62" s="389"/>
      <c r="BQ62" s="389"/>
      <c r="BR62" s="389"/>
      <c r="BS62" s="389"/>
      <c r="BT62" s="389"/>
      <c r="BU62" s="389"/>
      <c r="BV62" s="389"/>
      <c r="BW62" s="389"/>
      <c r="BX62" s="337" t="s">
        <v>88</v>
      </c>
      <c r="BY62" s="338"/>
      <c r="BZ62" s="338"/>
      <c r="CA62" s="338"/>
      <c r="CB62" s="338"/>
      <c r="CC62" s="338"/>
      <c r="CD62" s="338"/>
      <c r="CE62" s="339"/>
      <c r="CF62" s="340" t="s">
        <v>89</v>
      </c>
      <c r="CG62" s="338"/>
      <c r="CH62" s="338"/>
      <c r="CI62" s="338"/>
      <c r="CJ62" s="338"/>
      <c r="CK62" s="338"/>
      <c r="CL62" s="338"/>
      <c r="CM62" s="338"/>
      <c r="CN62" s="338"/>
      <c r="CO62" s="338"/>
      <c r="CP62" s="338"/>
      <c r="CQ62" s="338"/>
      <c r="CR62" s="339"/>
      <c r="CS62" s="340" t="s">
        <v>271</v>
      </c>
      <c r="CT62" s="338"/>
      <c r="CU62" s="338"/>
      <c r="CV62" s="338"/>
      <c r="CW62" s="338"/>
      <c r="CX62" s="338"/>
      <c r="CY62" s="338"/>
      <c r="CZ62" s="338"/>
      <c r="DA62" s="338"/>
      <c r="DB62" s="338"/>
      <c r="DC62" s="338"/>
      <c r="DD62" s="338"/>
      <c r="DE62" s="339"/>
      <c r="DF62" s="345">
        <f>GY33+GY77+GY70/1.302+GY114/1.302+GY120/1.302+GY121/1.302</f>
        <v>53818235.17665131</v>
      </c>
      <c r="DG62" s="346"/>
      <c r="DH62" s="346"/>
      <c r="DI62" s="346"/>
      <c r="DJ62" s="346"/>
      <c r="DK62" s="346"/>
      <c r="DL62" s="346"/>
      <c r="DM62" s="346"/>
      <c r="DN62" s="346"/>
      <c r="DO62" s="346"/>
      <c r="DP62" s="346"/>
      <c r="DQ62" s="346"/>
      <c r="DR62" s="347"/>
      <c r="DS62" s="332">
        <f>47400000+1616300+90458+2279671+1860600+4640300/1.302+210900/1.302</f>
        <v>56972989.06144393</v>
      </c>
      <c r="DT62" s="333"/>
      <c r="DU62" s="333"/>
      <c r="DV62" s="333"/>
      <c r="DW62" s="333"/>
      <c r="DX62" s="333"/>
      <c r="DY62" s="333"/>
      <c r="DZ62" s="333"/>
      <c r="EA62" s="333"/>
      <c r="EB62" s="333"/>
      <c r="EC62" s="333"/>
      <c r="ED62" s="333"/>
      <c r="EE62" s="341"/>
      <c r="EF62" s="332">
        <f>50400000+1648600+92300+2279671+1860000+4640300/1.302+210900/1.302</f>
        <v>60006531.06144393</v>
      </c>
      <c r="EG62" s="333"/>
      <c r="EH62" s="333"/>
      <c r="EI62" s="333"/>
      <c r="EJ62" s="333"/>
      <c r="EK62" s="333"/>
      <c r="EL62" s="333"/>
      <c r="EM62" s="333"/>
      <c r="EN62" s="333"/>
      <c r="EO62" s="333"/>
      <c r="EP62" s="333"/>
      <c r="EQ62" s="333"/>
      <c r="ER62" s="341"/>
      <c r="ES62" s="332" t="s">
        <v>47</v>
      </c>
      <c r="ET62" s="333"/>
      <c r="EU62" s="333"/>
      <c r="EV62" s="333"/>
      <c r="EW62" s="333"/>
      <c r="EX62" s="333"/>
      <c r="EY62" s="333"/>
      <c r="EZ62" s="333"/>
      <c r="FA62" s="333"/>
      <c r="FB62" s="333"/>
      <c r="FC62" s="333"/>
      <c r="FD62" s="333"/>
      <c r="FE62" s="334"/>
      <c r="FG62" s="284"/>
      <c r="FH62" s="35">
        <v>244</v>
      </c>
      <c r="FI62" s="35">
        <v>31099</v>
      </c>
      <c r="FJ62" s="46"/>
      <c r="FK62" s="46"/>
      <c r="FL62" s="46"/>
      <c r="FM62" s="46"/>
      <c r="FN62" s="46"/>
      <c r="FO62" s="46"/>
      <c r="FP62" s="46"/>
      <c r="FQ62" s="46"/>
      <c r="FR62" s="46"/>
      <c r="FS62" s="46"/>
      <c r="FT62" s="46"/>
      <c r="FU62" s="46"/>
      <c r="FV62" s="46"/>
      <c r="FW62" s="46"/>
      <c r="FX62" s="42"/>
      <c r="FY62" s="42"/>
      <c r="FZ62" s="42"/>
      <c r="GA62" s="42"/>
      <c r="GB62" s="42"/>
      <c r="GC62" s="42"/>
      <c r="GD62" s="42"/>
      <c r="GE62" s="42"/>
      <c r="GF62" s="42"/>
      <c r="GG62" s="42"/>
      <c r="GH62" s="42"/>
      <c r="GI62" s="42"/>
      <c r="GJ62" s="42"/>
      <c r="GK62" s="42"/>
      <c r="GL62" s="42"/>
      <c r="GM62" s="42"/>
      <c r="GN62" s="42"/>
      <c r="GO62" s="311"/>
      <c r="GP62" s="311"/>
      <c r="GQ62" s="311"/>
      <c r="GR62" s="311"/>
      <c r="GS62" s="311"/>
      <c r="GT62" s="311"/>
      <c r="GU62" s="35"/>
      <c r="GV62" s="35"/>
      <c r="GW62" s="35"/>
      <c r="GX62" s="35"/>
      <c r="GY62" s="49">
        <f t="shared" si="1"/>
        <v>0</v>
      </c>
      <c r="GZ62" s="24"/>
      <c r="HA62" s="24"/>
    </row>
    <row r="63" spans="1:207" ht="12.75" customHeight="1">
      <c r="A63" s="342" t="s">
        <v>285</v>
      </c>
      <c r="B63" s="343"/>
      <c r="C63" s="343"/>
      <c r="D63" s="343"/>
      <c r="E63" s="343"/>
      <c r="F63" s="343"/>
      <c r="G63" s="343"/>
      <c r="H63" s="343"/>
      <c r="I63" s="343"/>
      <c r="J63" s="343"/>
      <c r="K63" s="343"/>
      <c r="L63" s="343"/>
      <c r="M63" s="343"/>
      <c r="N63" s="343"/>
      <c r="O63" s="343"/>
      <c r="P63" s="343"/>
      <c r="Q63" s="343"/>
      <c r="R63" s="343"/>
      <c r="S63" s="343"/>
      <c r="T63" s="343"/>
      <c r="U63" s="343"/>
      <c r="V63" s="343"/>
      <c r="W63" s="343"/>
      <c r="X63" s="343"/>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3"/>
      <c r="BK63" s="343"/>
      <c r="BL63" s="343"/>
      <c r="BM63" s="343"/>
      <c r="BN63" s="343"/>
      <c r="BO63" s="343"/>
      <c r="BP63" s="343"/>
      <c r="BQ63" s="343"/>
      <c r="BR63" s="343"/>
      <c r="BS63" s="343"/>
      <c r="BT63" s="343"/>
      <c r="BU63" s="343"/>
      <c r="BV63" s="343"/>
      <c r="BW63" s="344"/>
      <c r="BX63" s="337" t="s">
        <v>88</v>
      </c>
      <c r="BY63" s="338"/>
      <c r="BZ63" s="338"/>
      <c r="CA63" s="338"/>
      <c r="CB63" s="338"/>
      <c r="CC63" s="338"/>
      <c r="CD63" s="338"/>
      <c r="CE63" s="339"/>
      <c r="CF63" s="340" t="s">
        <v>89</v>
      </c>
      <c r="CG63" s="338"/>
      <c r="CH63" s="338"/>
      <c r="CI63" s="338"/>
      <c r="CJ63" s="338"/>
      <c r="CK63" s="338"/>
      <c r="CL63" s="338"/>
      <c r="CM63" s="338"/>
      <c r="CN63" s="338"/>
      <c r="CO63" s="338"/>
      <c r="CP63" s="338"/>
      <c r="CQ63" s="338"/>
      <c r="CR63" s="339"/>
      <c r="CS63" s="340" t="s">
        <v>277</v>
      </c>
      <c r="CT63" s="338"/>
      <c r="CU63" s="338"/>
      <c r="CV63" s="338"/>
      <c r="CW63" s="338"/>
      <c r="CX63" s="338"/>
      <c r="CY63" s="338"/>
      <c r="CZ63" s="338"/>
      <c r="DA63" s="338"/>
      <c r="DB63" s="338"/>
      <c r="DC63" s="338"/>
      <c r="DD63" s="338"/>
      <c r="DE63" s="339"/>
      <c r="DF63" s="345">
        <f>GY55+GY100</f>
        <v>195000</v>
      </c>
      <c r="DG63" s="346"/>
      <c r="DH63" s="346"/>
      <c r="DI63" s="346"/>
      <c r="DJ63" s="346"/>
      <c r="DK63" s="346"/>
      <c r="DL63" s="346"/>
      <c r="DM63" s="346"/>
      <c r="DN63" s="346"/>
      <c r="DO63" s="346"/>
      <c r="DP63" s="346"/>
      <c r="DQ63" s="346"/>
      <c r="DR63" s="347"/>
      <c r="DS63" s="332">
        <f>150000+45000</f>
        <v>195000</v>
      </c>
      <c r="DT63" s="333"/>
      <c r="DU63" s="333"/>
      <c r="DV63" s="333"/>
      <c r="DW63" s="333"/>
      <c r="DX63" s="333"/>
      <c r="DY63" s="333"/>
      <c r="DZ63" s="333"/>
      <c r="EA63" s="333"/>
      <c r="EB63" s="333"/>
      <c r="EC63" s="333"/>
      <c r="ED63" s="333"/>
      <c r="EE63" s="341"/>
      <c r="EF63" s="332">
        <f>150000+45000</f>
        <v>195000</v>
      </c>
      <c r="EG63" s="333"/>
      <c r="EH63" s="333"/>
      <c r="EI63" s="333"/>
      <c r="EJ63" s="333"/>
      <c r="EK63" s="333"/>
      <c r="EL63" s="333"/>
      <c r="EM63" s="333"/>
      <c r="EN63" s="333"/>
      <c r="EO63" s="333"/>
      <c r="EP63" s="333"/>
      <c r="EQ63" s="333"/>
      <c r="ER63" s="341"/>
      <c r="ES63" s="332" t="s">
        <v>47</v>
      </c>
      <c r="ET63" s="333"/>
      <c r="EU63" s="333"/>
      <c r="EV63" s="333"/>
      <c r="EW63" s="333"/>
      <c r="EX63" s="333"/>
      <c r="EY63" s="333"/>
      <c r="EZ63" s="333"/>
      <c r="FA63" s="333"/>
      <c r="FB63" s="333"/>
      <c r="FC63" s="333"/>
      <c r="FD63" s="333"/>
      <c r="FE63" s="334"/>
      <c r="FG63" s="284"/>
      <c r="FH63" s="35">
        <v>244</v>
      </c>
      <c r="FI63" s="35">
        <v>34101</v>
      </c>
      <c r="FJ63" s="46"/>
      <c r="FK63" s="46"/>
      <c r="FL63" s="46"/>
      <c r="FM63" s="46"/>
      <c r="FN63" s="47"/>
      <c r="FO63" s="47"/>
      <c r="FP63" s="46"/>
      <c r="FQ63" s="46"/>
      <c r="FR63" s="46"/>
      <c r="FS63" s="46"/>
      <c r="FT63" s="46"/>
      <c r="FU63" s="46"/>
      <c r="FV63" s="46"/>
      <c r="FW63" s="46"/>
      <c r="FX63" s="43"/>
      <c r="FY63" s="43"/>
      <c r="FZ63" s="43"/>
      <c r="GA63" s="42"/>
      <c r="GB63" s="42"/>
      <c r="GC63" s="42"/>
      <c r="GD63" s="42"/>
      <c r="GE63" s="42"/>
      <c r="GF63" s="42"/>
      <c r="GG63" s="42"/>
      <c r="GH63" s="42"/>
      <c r="GI63" s="42"/>
      <c r="GJ63" s="42"/>
      <c r="GK63" s="42"/>
      <c r="GL63" s="42"/>
      <c r="GM63" s="42"/>
      <c r="GN63" s="42"/>
      <c r="GO63" s="311"/>
      <c r="GP63" s="311"/>
      <c r="GQ63" s="311"/>
      <c r="GR63" s="311"/>
      <c r="GS63" s="311"/>
      <c r="GT63" s="311"/>
      <c r="GU63" s="35"/>
      <c r="GV63" s="35"/>
      <c r="GW63" s="35"/>
      <c r="GX63" s="35"/>
      <c r="GY63" s="49">
        <f t="shared" si="1"/>
        <v>0</v>
      </c>
    </row>
    <row r="64" spans="1:207" ht="10.5" customHeight="1">
      <c r="A64" s="342" t="s">
        <v>90</v>
      </c>
      <c r="B64" s="343"/>
      <c r="C64" s="343"/>
      <c r="D64" s="343"/>
      <c r="E64" s="343"/>
      <c r="F64" s="343"/>
      <c r="G64" s="343"/>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343"/>
      <c r="AY64" s="343"/>
      <c r="AZ64" s="343"/>
      <c r="BA64" s="343"/>
      <c r="BB64" s="343"/>
      <c r="BC64" s="343"/>
      <c r="BD64" s="343"/>
      <c r="BE64" s="343"/>
      <c r="BF64" s="343"/>
      <c r="BG64" s="343"/>
      <c r="BH64" s="343"/>
      <c r="BI64" s="343"/>
      <c r="BJ64" s="343"/>
      <c r="BK64" s="343"/>
      <c r="BL64" s="343"/>
      <c r="BM64" s="343"/>
      <c r="BN64" s="343"/>
      <c r="BO64" s="343"/>
      <c r="BP64" s="343"/>
      <c r="BQ64" s="343"/>
      <c r="BR64" s="343"/>
      <c r="BS64" s="343"/>
      <c r="BT64" s="343"/>
      <c r="BU64" s="343"/>
      <c r="BV64" s="343"/>
      <c r="BW64" s="344"/>
      <c r="BX64" s="337" t="s">
        <v>91</v>
      </c>
      <c r="BY64" s="338"/>
      <c r="BZ64" s="338"/>
      <c r="CA64" s="338"/>
      <c r="CB64" s="338"/>
      <c r="CC64" s="338"/>
      <c r="CD64" s="338"/>
      <c r="CE64" s="339"/>
      <c r="CF64" s="340" t="s">
        <v>92</v>
      </c>
      <c r="CG64" s="338"/>
      <c r="CH64" s="338"/>
      <c r="CI64" s="338"/>
      <c r="CJ64" s="338"/>
      <c r="CK64" s="338"/>
      <c r="CL64" s="338"/>
      <c r="CM64" s="338"/>
      <c r="CN64" s="338"/>
      <c r="CO64" s="338"/>
      <c r="CP64" s="338"/>
      <c r="CQ64" s="338"/>
      <c r="CR64" s="339"/>
      <c r="CS64" s="340" t="s">
        <v>276</v>
      </c>
      <c r="CT64" s="338"/>
      <c r="CU64" s="338"/>
      <c r="CV64" s="338"/>
      <c r="CW64" s="338"/>
      <c r="CX64" s="338"/>
      <c r="CY64" s="338"/>
      <c r="CZ64" s="338"/>
      <c r="DA64" s="338"/>
      <c r="DB64" s="338"/>
      <c r="DC64" s="338"/>
      <c r="DD64" s="338"/>
      <c r="DE64" s="339"/>
      <c r="DF64" s="345">
        <f>DF65+DF66+DF67+DF68+DF70+DF71</f>
        <v>45800</v>
      </c>
      <c r="DG64" s="346"/>
      <c r="DH64" s="346"/>
      <c r="DI64" s="346"/>
      <c r="DJ64" s="346"/>
      <c r="DK64" s="346"/>
      <c r="DL64" s="346"/>
      <c r="DM64" s="346"/>
      <c r="DN64" s="346"/>
      <c r="DO64" s="346"/>
      <c r="DP64" s="346"/>
      <c r="DQ64" s="346"/>
      <c r="DR64" s="347"/>
      <c r="DS64" s="345">
        <f>DS65+DS66+DS67+DS68+DS70+DS71</f>
        <v>45800</v>
      </c>
      <c r="DT64" s="346"/>
      <c r="DU64" s="346"/>
      <c r="DV64" s="346"/>
      <c r="DW64" s="346"/>
      <c r="DX64" s="346"/>
      <c r="DY64" s="346"/>
      <c r="DZ64" s="346"/>
      <c r="EA64" s="346"/>
      <c r="EB64" s="346"/>
      <c r="EC64" s="346"/>
      <c r="ED64" s="346"/>
      <c r="EE64" s="347"/>
      <c r="EF64" s="345">
        <f>EF65+EF66+EF67+EF68+EF70+EF71</f>
        <v>45800</v>
      </c>
      <c r="EG64" s="346"/>
      <c r="EH64" s="346"/>
      <c r="EI64" s="346"/>
      <c r="EJ64" s="346"/>
      <c r="EK64" s="346"/>
      <c r="EL64" s="346"/>
      <c r="EM64" s="346"/>
      <c r="EN64" s="346"/>
      <c r="EO64" s="346"/>
      <c r="EP64" s="346"/>
      <c r="EQ64" s="346"/>
      <c r="ER64" s="347"/>
      <c r="ES64" s="332" t="s">
        <v>47</v>
      </c>
      <c r="ET64" s="333"/>
      <c r="EU64" s="333"/>
      <c r="EV64" s="333"/>
      <c r="EW64" s="333"/>
      <c r="EX64" s="333"/>
      <c r="EY64" s="333"/>
      <c r="EZ64" s="333"/>
      <c r="FA64" s="333"/>
      <c r="FB64" s="333"/>
      <c r="FC64" s="333"/>
      <c r="FD64" s="333"/>
      <c r="FE64" s="334"/>
      <c r="FG64" s="284"/>
      <c r="FH64" s="35">
        <v>244</v>
      </c>
      <c r="FI64" s="35">
        <v>34201</v>
      </c>
      <c r="FJ64" s="46"/>
      <c r="FK64" s="46"/>
      <c r="FL64" s="46"/>
      <c r="FM64" s="46"/>
      <c r="FN64" s="47"/>
      <c r="FO64" s="47"/>
      <c r="FP64" s="69"/>
      <c r="FQ64" s="46"/>
      <c r="FR64" s="46"/>
      <c r="FS64" s="46"/>
      <c r="FT64" s="46"/>
      <c r="FU64" s="46"/>
      <c r="FV64" s="46"/>
      <c r="FW64" s="69"/>
      <c r="FX64" s="43"/>
      <c r="FY64" s="43"/>
      <c r="FZ64" s="43"/>
      <c r="GA64" s="42"/>
      <c r="GB64" s="42"/>
      <c r="GC64" s="42"/>
      <c r="GD64" s="42"/>
      <c r="GE64" s="42"/>
      <c r="GF64" s="42"/>
      <c r="GG64" s="42"/>
      <c r="GH64" s="42"/>
      <c r="GI64" s="42"/>
      <c r="GJ64" s="42"/>
      <c r="GK64" s="42"/>
      <c r="GL64" s="42"/>
      <c r="GM64" s="42"/>
      <c r="GN64" s="42"/>
      <c r="GO64" s="311"/>
      <c r="GP64" s="311"/>
      <c r="GQ64" s="311"/>
      <c r="GR64" s="311"/>
      <c r="GS64" s="311"/>
      <c r="GT64" s="311"/>
      <c r="GU64" s="35"/>
      <c r="GV64" s="35"/>
      <c r="GW64" s="35"/>
      <c r="GX64" s="35"/>
      <c r="GY64" s="49">
        <f t="shared" si="1"/>
        <v>0</v>
      </c>
    </row>
    <row r="65" spans="1:207" ht="10.5" customHeight="1">
      <c r="A65" s="342" t="s">
        <v>280</v>
      </c>
      <c r="B65" s="343"/>
      <c r="C65" s="343"/>
      <c r="D65" s="343"/>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43"/>
      <c r="AZ65" s="343"/>
      <c r="BA65" s="343"/>
      <c r="BB65" s="343"/>
      <c r="BC65" s="343"/>
      <c r="BD65" s="343"/>
      <c r="BE65" s="343"/>
      <c r="BF65" s="343"/>
      <c r="BG65" s="343"/>
      <c r="BH65" s="343"/>
      <c r="BI65" s="343"/>
      <c r="BJ65" s="343"/>
      <c r="BK65" s="343"/>
      <c r="BL65" s="343"/>
      <c r="BM65" s="343"/>
      <c r="BN65" s="343"/>
      <c r="BO65" s="343"/>
      <c r="BP65" s="343"/>
      <c r="BQ65" s="343"/>
      <c r="BR65" s="343"/>
      <c r="BS65" s="343"/>
      <c r="BT65" s="343"/>
      <c r="BU65" s="343"/>
      <c r="BV65" s="343"/>
      <c r="BW65" s="344"/>
      <c r="BX65" s="337" t="s">
        <v>274</v>
      </c>
      <c r="BY65" s="338"/>
      <c r="BZ65" s="338"/>
      <c r="CA65" s="338"/>
      <c r="CB65" s="338"/>
      <c r="CC65" s="338"/>
      <c r="CD65" s="338"/>
      <c r="CE65" s="339"/>
      <c r="CF65" s="340" t="s">
        <v>92</v>
      </c>
      <c r="CG65" s="338"/>
      <c r="CH65" s="338"/>
      <c r="CI65" s="338"/>
      <c r="CJ65" s="338"/>
      <c r="CK65" s="338"/>
      <c r="CL65" s="338"/>
      <c r="CM65" s="338"/>
      <c r="CN65" s="338"/>
      <c r="CO65" s="338"/>
      <c r="CP65" s="338"/>
      <c r="CQ65" s="338"/>
      <c r="CR65" s="339"/>
      <c r="CS65" s="340" t="s">
        <v>272</v>
      </c>
      <c r="CT65" s="338"/>
      <c r="CU65" s="338"/>
      <c r="CV65" s="338"/>
      <c r="CW65" s="338"/>
      <c r="CX65" s="338"/>
      <c r="CY65" s="338"/>
      <c r="CZ65" s="338"/>
      <c r="DA65" s="338"/>
      <c r="DB65" s="338"/>
      <c r="DC65" s="338"/>
      <c r="DD65" s="338"/>
      <c r="DE65" s="339"/>
      <c r="DF65" s="345">
        <f>GY34+GY78</f>
        <v>2400</v>
      </c>
      <c r="DG65" s="346"/>
      <c r="DH65" s="346"/>
      <c r="DI65" s="346"/>
      <c r="DJ65" s="346"/>
      <c r="DK65" s="346"/>
      <c r="DL65" s="346"/>
      <c r="DM65" s="346"/>
      <c r="DN65" s="346"/>
      <c r="DO65" s="346"/>
      <c r="DP65" s="346"/>
      <c r="DQ65" s="346"/>
      <c r="DR65" s="347"/>
      <c r="DS65" s="332">
        <v>2400</v>
      </c>
      <c r="DT65" s="333"/>
      <c r="DU65" s="333"/>
      <c r="DV65" s="333"/>
      <c r="DW65" s="333"/>
      <c r="DX65" s="333"/>
      <c r="DY65" s="333"/>
      <c r="DZ65" s="333"/>
      <c r="EA65" s="333"/>
      <c r="EB65" s="333"/>
      <c r="EC65" s="333"/>
      <c r="ED65" s="333"/>
      <c r="EE65" s="341"/>
      <c r="EF65" s="332">
        <v>2400</v>
      </c>
      <c r="EG65" s="333"/>
      <c r="EH65" s="333"/>
      <c r="EI65" s="333"/>
      <c r="EJ65" s="333"/>
      <c r="EK65" s="333"/>
      <c r="EL65" s="333"/>
      <c r="EM65" s="333"/>
      <c r="EN65" s="333"/>
      <c r="EO65" s="333"/>
      <c r="EP65" s="333"/>
      <c r="EQ65" s="333"/>
      <c r="ER65" s="341"/>
      <c r="ES65" s="332" t="s">
        <v>47</v>
      </c>
      <c r="ET65" s="333"/>
      <c r="EU65" s="333"/>
      <c r="EV65" s="333"/>
      <c r="EW65" s="333"/>
      <c r="EX65" s="333"/>
      <c r="EY65" s="333"/>
      <c r="EZ65" s="333"/>
      <c r="FA65" s="333"/>
      <c r="FB65" s="333"/>
      <c r="FC65" s="333"/>
      <c r="FD65" s="333"/>
      <c r="FE65" s="334"/>
      <c r="FG65" s="284"/>
      <c r="FH65" s="35">
        <v>244</v>
      </c>
      <c r="FI65" s="35">
        <v>34301</v>
      </c>
      <c r="FJ65" s="46"/>
      <c r="FK65" s="46"/>
      <c r="FL65" s="46"/>
      <c r="FM65" s="46"/>
      <c r="FN65" s="47"/>
      <c r="FO65" s="47"/>
      <c r="FP65" s="69"/>
      <c r="FQ65" s="46"/>
      <c r="FR65" s="46"/>
      <c r="FS65" s="46"/>
      <c r="FT65" s="46"/>
      <c r="FU65" s="46"/>
      <c r="FV65" s="46"/>
      <c r="FW65" s="69"/>
      <c r="FX65" s="43"/>
      <c r="FY65" s="43"/>
      <c r="FZ65" s="43"/>
      <c r="GA65" s="42"/>
      <c r="GB65" s="42"/>
      <c r="GC65" s="42"/>
      <c r="GD65" s="42"/>
      <c r="GE65" s="42"/>
      <c r="GF65" s="42"/>
      <c r="GG65" s="42"/>
      <c r="GH65" s="42"/>
      <c r="GI65" s="42"/>
      <c r="GJ65" s="42"/>
      <c r="GK65" s="42"/>
      <c r="GL65" s="42"/>
      <c r="GM65" s="42"/>
      <c r="GN65" s="42"/>
      <c r="GO65" s="311"/>
      <c r="GP65" s="311"/>
      <c r="GQ65" s="311"/>
      <c r="GR65" s="311"/>
      <c r="GS65" s="311"/>
      <c r="GT65" s="311"/>
      <c r="GU65" s="35"/>
      <c r="GV65" s="35"/>
      <c r="GW65" s="35"/>
      <c r="GX65" s="35"/>
      <c r="GY65" s="49">
        <f t="shared" si="1"/>
        <v>0</v>
      </c>
    </row>
    <row r="66" spans="1:207" ht="10.5" customHeight="1">
      <c r="A66" s="342" t="s">
        <v>280</v>
      </c>
      <c r="B66" s="343"/>
      <c r="C66" s="343"/>
      <c r="D66" s="343"/>
      <c r="E66" s="343"/>
      <c r="F66" s="343"/>
      <c r="G66" s="343"/>
      <c r="H66" s="343"/>
      <c r="I66" s="343"/>
      <c r="J66" s="343"/>
      <c r="K66" s="343"/>
      <c r="L66" s="343"/>
      <c r="M66" s="343"/>
      <c r="N66" s="343"/>
      <c r="O66" s="343"/>
      <c r="P66" s="343"/>
      <c r="Q66" s="343"/>
      <c r="R66" s="343"/>
      <c r="S66" s="343"/>
      <c r="T66" s="343"/>
      <c r="U66" s="343"/>
      <c r="V66" s="343"/>
      <c r="W66" s="343"/>
      <c r="X66" s="343"/>
      <c r="Y66" s="343"/>
      <c r="Z66" s="343"/>
      <c r="AA66" s="343"/>
      <c r="AB66" s="343"/>
      <c r="AC66" s="343"/>
      <c r="AD66" s="343"/>
      <c r="AE66" s="343"/>
      <c r="AF66" s="343"/>
      <c r="AG66" s="343"/>
      <c r="AH66" s="343"/>
      <c r="AI66" s="343"/>
      <c r="AJ66" s="343"/>
      <c r="AK66" s="343"/>
      <c r="AL66" s="343"/>
      <c r="AM66" s="343"/>
      <c r="AN66" s="343"/>
      <c r="AO66" s="343"/>
      <c r="AP66" s="343"/>
      <c r="AQ66" s="343"/>
      <c r="AR66" s="343"/>
      <c r="AS66" s="343"/>
      <c r="AT66" s="343"/>
      <c r="AU66" s="343"/>
      <c r="AV66" s="343"/>
      <c r="AW66" s="343"/>
      <c r="AX66" s="343"/>
      <c r="AY66" s="343"/>
      <c r="AZ66" s="343"/>
      <c r="BA66" s="343"/>
      <c r="BB66" s="343"/>
      <c r="BC66" s="343"/>
      <c r="BD66" s="343"/>
      <c r="BE66" s="343"/>
      <c r="BF66" s="343"/>
      <c r="BG66" s="343"/>
      <c r="BH66" s="343"/>
      <c r="BI66" s="343"/>
      <c r="BJ66" s="343"/>
      <c r="BK66" s="343"/>
      <c r="BL66" s="343"/>
      <c r="BM66" s="343"/>
      <c r="BN66" s="343"/>
      <c r="BO66" s="343"/>
      <c r="BP66" s="343"/>
      <c r="BQ66" s="343"/>
      <c r="BR66" s="343"/>
      <c r="BS66" s="343"/>
      <c r="BT66" s="343"/>
      <c r="BU66" s="343"/>
      <c r="BV66" s="343"/>
      <c r="BW66" s="344"/>
      <c r="BX66" s="337" t="s">
        <v>281</v>
      </c>
      <c r="BY66" s="338"/>
      <c r="BZ66" s="338"/>
      <c r="CA66" s="338"/>
      <c r="CB66" s="338"/>
      <c r="CC66" s="338"/>
      <c r="CD66" s="338"/>
      <c r="CE66" s="339"/>
      <c r="CF66" s="340" t="s">
        <v>92</v>
      </c>
      <c r="CG66" s="338"/>
      <c r="CH66" s="338"/>
      <c r="CI66" s="338"/>
      <c r="CJ66" s="338"/>
      <c r="CK66" s="338"/>
      <c r="CL66" s="338"/>
      <c r="CM66" s="338"/>
      <c r="CN66" s="338"/>
      <c r="CO66" s="338"/>
      <c r="CP66" s="338"/>
      <c r="CQ66" s="338"/>
      <c r="CR66" s="339"/>
      <c r="CS66" s="340" t="s">
        <v>275</v>
      </c>
      <c r="CT66" s="338"/>
      <c r="CU66" s="338"/>
      <c r="CV66" s="338"/>
      <c r="CW66" s="338"/>
      <c r="CX66" s="338"/>
      <c r="CY66" s="338"/>
      <c r="CZ66" s="338"/>
      <c r="DA66" s="338"/>
      <c r="DB66" s="338"/>
      <c r="DC66" s="338"/>
      <c r="DD66" s="338"/>
      <c r="DE66" s="339"/>
      <c r="DF66" s="345">
        <f>GY36+GY80</f>
        <v>0</v>
      </c>
      <c r="DG66" s="346"/>
      <c r="DH66" s="346"/>
      <c r="DI66" s="346"/>
      <c r="DJ66" s="346"/>
      <c r="DK66" s="346"/>
      <c r="DL66" s="346"/>
      <c r="DM66" s="346"/>
      <c r="DN66" s="346"/>
      <c r="DO66" s="346"/>
      <c r="DP66" s="346"/>
      <c r="DQ66" s="346"/>
      <c r="DR66" s="347"/>
      <c r="DS66" s="332">
        <v>0</v>
      </c>
      <c r="DT66" s="333"/>
      <c r="DU66" s="333"/>
      <c r="DV66" s="333"/>
      <c r="DW66" s="333"/>
      <c r="DX66" s="333"/>
      <c r="DY66" s="333"/>
      <c r="DZ66" s="333"/>
      <c r="EA66" s="333"/>
      <c r="EB66" s="333"/>
      <c r="EC66" s="333"/>
      <c r="ED66" s="333"/>
      <c r="EE66" s="341"/>
      <c r="EF66" s="332">
        <v>0</v>
      </c>
      <c r="EG66" s="333"/>
      <c r="EH66" s="333"/>
      <c r="EI66" s="333"/>
      <c r="EJ66" s="333"/>
      <c r="EK66" s="333"/>
      <c r="EL66" s="333"/>
      <c r="EM66" s="333"/>
      <c r="EN66" s="333"/>
      <c r="EO66" s="333"/>
      <c r="EP66" s="333"/>
      <c r="EQ66" s="333"/>
      <c r="ER66" s="341"/>
      <c r="ES66" s="332" t="s">
        <v>47</v>
      </c>
      <c r="ET66" s="333"/>
      <c r="EU66" s="333"/>
      <c r="EV66" s="333"/>
      <c r="EW66" s="333"/>
      <c r="EX66" s="333"/>
      <c r="EY66" s="333"/>
      <c r="EZ66" s="333"/>
      <c r="FA66" s="333"/>
      <c r="FB66" s="333"/>
      <c r="FC66" s="333"/>
      <c r="FD66" s="333"/>
      <c r="FE66" s="334"/>
      <c r="FG66" s="284"/>
      <c r="FH66" s="35">
        <v>244</v>
      </c>
      <c r="FI66" s="35">
        <v>34401</v>
      </c>
      <c r="FJ66" s="46"/>
      <c r="FK66" s="46"/>
      <c r="FL66" s="46"/>
      <c r="FM66" s="46"/>
      <c r="FN66" s="47"/>
      <c r="FO66" s="47"/>
      <c r="FP66" s="69"/>
      <c r="FQ66" s="46"/>
      <c r="FR66" s="46"/>
      <c r="FS66" s="46"/>
      <c r="FT66" s="46"/>
      <c r="FU66" s="46"/>
      <c r="FV66" s="46"/>
      <c r="FW66" s="69"/>
      <c r="FX66" s="43"/>
      <c r="FY66" s="43"/>
      <c r="FZ66" s="43"/>
      <c r="GA66" s="42"/>
      <c r="GB66" s="42"/>
      <c r="GC66" s="42"/>
      <c r="GD66" s="42"/>
      <c r="GE66" s="42"/>
      <c r="GF66" s="42"/>
      <c r="GG66" s="42"/>
      <c r="GH66" s="42"/>
      <c r="GI66" s="42"/>
      <c r="GJ66" s="42"/>
      <c r="GK66" s="42"/>
      <c r="GL66" s="42"/>
      <c r="GM66" s="42"/>
      <c r="GN66" s="42"/>
      <c r="GO66" s="311"/>
      <c r="GP66" s="311"/>
      <c r="GQ66" s="311"/>
      <c r="GR66" s="311"/>
      <c r="GS66" s="311"/>
      <c r="GT66" s="311"/>
      <c r="GU66" s="35"/>
      <c r="GV66" s="35"/>
      <c r="GW66" s="35"/>
      <c r="GX66" s="35"/>
      <c r="GY66" s="49">
        <f t="shared" si="1"/>
        <v>0</v>
      </c>
    </row>
    <row r="67" spans="1:207" ht="10.5" customHeight="1">
      <c r="A67" s="342" t="s">
        <v>280</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3"/>
      <c r="AZ67" s="343"/>
      <c r="BA67" s="343"/>
      <c r="BB67" s="343"/>
      <c r="BC67" s="343"/>
      <c r="BD67" s="343"/>
      <c r="BE67" s="343"/>
      <c r="BF67" s="343"/>
      <c r="BG67" s="343"/>
      <c r="BH67" s="343"/>
      <c r="BI67" s="343"/>
      <c r="BJ67" s="343"/>
      <c r="BK67" s="343"/>
      <c r="BL67" s="343"/>
      <c r="BM67" s="343"/>
      <c r="BN67" s="343"/>
      <c r="BO67" s="343"/>
      <c r="BP67" s="343"/>
      <c r="BQ67" s="343"/>
      <c r="BR67" s="343"/>
      <c r="BS67" s="343"/>
      <c r="BT67" s="343"/>
      <c r="BU67" s="343"/>
      <c r="BV67" s="343"/>
      <c r="BW67" s="344"/>
      <c r="BX67" s="337" t="s">
        <v>282</v>
      </c>
      <c r="BY67" s="338"/>
      <c r="BZ67" s="338"/>
      <c r="CA67" s="338"/>
      <c r="CB67" s="338"/>
      <c r="CC67" s="338"/>
      <c r="CD67" s="338"/>
      <c r="CE67" s="339"/>
      <c r="CF67" s="340" t="s">
        <v>92</v>
      </c>
      <c r="CG67" s="338"/>
      <c r="CH67" s="338"/>
      <c r="CI67" s="338"/>
      <c r="CJ67" s="338"/>
      <c r="CK67" s="338"/>
      <c r="CL67" s="338"/>
      <c r="CM67" s="338"/>
      <c r="CN67" s="338"/>
      <c r="CO67" s="338"/>
      <c r="CP67" s="338"/>
      <c r="CQ67" s="338"/>
      <c r="CR67" s="339"/>
      <c r="CS67" s="340" t="s">
        <v>279</v>
      </c>
      <c r="CT67" s="338"/>
      <c r="CU67" s="338"/>
      <c r="CV67" s="338"/>
      <c r="CW67" s="338"/>
      <c r="CX67" s="338"/>
      <c r="CY67" s="338"/>
      <c r="CZ67" s="338"/>
      <c r="DA67" s="338"/>
      <c r="DB67" s="338"/>
      <c r="DC67" s="338"/>
      <c r="DD67" s="338"/>
      <c r="DE67" s="339"/>
      <c r="DF67" s="345"/>
      <c r="DG67" s="346"/>
      <c r="DH67" s="346"/>
      <c r="DI67" s="346"/>
      <c r="DJ67" s="346"/>
      <c r="DK67" s="346"/>
      <c r="DL67" s="346"/>
      <c r="DM67" s="346"/>
      <c r="DN67" s="346"/>
      <c r="DO67" s="346"/>
      <c r="DP67" s="346"/>
      <c r="DQ67" s="346"/>
      <c r="DR67" s="347"/>
      <c r="DS67" s="332"/>
      <c r="DT67" s="333"/>
      <c r="DU67" s="333"/>
      <c r="DV67" s="333"/>
      <c r="DW67" s="333"/>
      <c r="DX67" s="333"/>
      <c r="DY67" s="333"/>
      <c r="DZ67" s="333"/>
      <c r="EA67" s="333"/>
      <c r="EB67" s="333"/>
      <c r="EC67" s="333"/>
      <c r="ED67" s="333"/>
      <c r="EE67" s="341"/>
      <c r="EF67" s="332"/>
      <c r="EG67" s="333"/>
      <c r="EH67" s="333"/>
      <c r="EI67" s="333"/>
      <c r="EJ67" s="333"/>
      <c r="EK67" s="333"/>
      <c r="EL67" s="333"/>
      <c r="EM67" s="333"/>
      <c r="EN67" s="333"/>
      <c r="EO67" s="333"/>
      <c r="EP67" s="333"/>
      <c r="EQ67" s="333"/>
      <c r="ER67" s="341"/>
      <c r="ES67" s="332" t="s">
        <v>47</v>
      </c>
      <c r="ET67" s="333"/>
      <c r="EU67" s="333"/>
      <c r="EV67" s="333"/>
      <c r="EW67" s="333"/>
      <c r="EX67" s="333"/>
      <c r="EY67" s="333"/>
      <c r="EZ67" s="333"/>
      <c r="FA67" s="333"/>
      <c r="FB67" s="333"/>
      <c r="FC67" s="333"/>
      <c r="FD67" s="333"/>
      <c r="FE67" s="334"/>
      <c r="FG67" s="284"/>
      <c r="FH67" s="35">
        <v>244</v>
      </c>
      <c r="FI67" s="35">
        <v>34501</v>
      </c>
      <c r="FJ67" s="46"/>
      <c r="FK67" s="46"/>
      <c r="FL67" s="46"/>
      <c r="FM67" s="46"/>
      <c r="FN67" s="47"/>
      <c r="FO67" s="47"/>
      <c r="FP67" s="69"/>
      <c r="FQ67" s="46"/>
      <c r="FR67" s="46"/>
      <c r="FS67" s="46"/>
      <c r="FT67" s="46"/>
      <c r="FU67" s="46"/>
      <c r="FV67" s="46"/>
      <c r="FW67" s="69"/>
      <c r="FX67" s="43"/>
      <c r="FY67" s="43"/>
      <c r="FZ67" s="43"/>
      <c r="GA67" s="42"/>
      <c r="GB67" s="42"/>
      <c r="GC67" s="42"/>
      <c r="GD67" s="42"/>
      <c r="GE67" s="42"/>
      <c r="GF67" s="42"/>
      <c r="GG67" s="42"/>
      <c r="GH67" s="42"/>
      <c r="GI67" s="42"/>
      <c r="GJ67" s="42"/>
      <c r="GK67" s="42"/>
      <c r="GL67" s="42"/>
      <c r="GM67" s="42"/>
      <c r="GN67" s="42"/>
      <c r="GO67" s="311"/>
      <c r="GP67" s="311"/>
      <c r="GQ67" s="311"/>
      <c r="GR67" s="311"/>
      <c r="GS67" s="311"/>
      <c r="GT67" s="311"/>
      <c r="GU67" s="35"/>
      <c r="GV67" s="35"/>
      <c r="GW67" s="35"/>
      <c r="GX67" s="35"/>
      <c r="GY67" s="49">
        <f aca="true" t="shared" si="2" ref="GY67:GY101">SUM(FJ67:GX67)</f>
        <v>0</v>
      </c>
    </row>
    <row r="68" spans="1:207" ht="10.5" customHeight="1">
      <c r="A68" s="342" t="s">
        <v>280</v>
      </c>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c r="AR68" s="343"/>
      <c r="AS68" s="343"/>
      <c r="AT68" s="343"/>
      <c r="AU68" s="343"/>
      <c r="AV68" s="343"/>
      <c r="AW68" s="343"/>
      <c r="AX68" s="343"/>
      <c r="AY68" s="343"/>
      <c r="AZ68" s="343"/>
      <c r="BA68" s="343"/>
      <c r="BB68" s="343"/>
      <c r="BC68" s="343"/>
      <c r="BD68" s="343"/>
      <c r="BE68" s="343"/>
      <c r="BF68" s="343"/>
      <c r="BG68" s="343"/>
      <c r="BH68" s="343"/>
      <c r="BI68" s="343"/>
      <c r="BJ68" s="343"/>
      <c r="BK68" s="343"/>
      <c r="BL68" s="343"/>
      <c r="BM68" s="343"/>
      <c r="BN68" s="343"/>
      <c r="BO68" s="343"/>
      <c r="BP68" s="343"/>
      <c r="BQ68" s="343"/>
      <c r="BR68" s="343"/>
      <c r="BS68" s="343"/>
      <c r="BT68" s="343"/>
      <c r="BU68" s="343"/>
      <c r="BV68" s="343"/>
      <c r="BW68" s="344"/>
      <c r="BX68" s="337" t="s">
        <v>283</v>
      </c>
      <c r="BY68" s="338"/>
      <c r="BZ68" s="338"/>
      <c r="CA68" s="338"/>
      <c r="CB68" s="338"/>
      <c r="CC68" s="338"/>
      <c r="CD68" s="338"/>
      <c r="CE68" s="339"/>
      <c r="CF68" s="340" t="s">
        <v>92</v>
      </c>
      <c r="CG68" s="338"/>
      <c r="CH68" s="338"/>
      <c r="CI68" s="338"/>
      <c r="CJ68" s="338"/>
      <c r="CK68" s="338"/>
      <c r="CL68" s="338"/>
      <c r="CM68" s="338"/>
      <c r="CN68" s="338"/>
      <c r="CO68" s="338"/>
      <c r="CP68" s="338"/>
      <c r="CQ68" s="338"/>
      <c r="CR68" s="339"/>
      <c r="CS68" s="340" t="s">
        <v>278</v>
      </c>
      <c r="CT68" s="338"/>
      <c r="CU68" s="338"/>
      <c r="CV68" s="338"/>
      <c r="CW68" s="338"/>
      <c r="CX68" s="338"/>
      <c r="CY68" s="338"/>
      <c r="CZ68" s="338"/>
      <c r="DA68" s="338"/>
      <c r="DB68" s="338"/>
      <c r="DC68" s="338"/>
      <c r="DD68" s="338"/>
      <c r="DE68" s="339"/>
      <c r="DF68" s="345">
        <f>GY49+GY94</f>
        <v>43400</v>
      </c>
      <c r="DG68" s="346"/>
      <c r="DH68" s="346"/>
      <c r="DI68" s="346"/>
      <c r="DJ68" s="346"/>
      <c r="DK68" s="346"/>
      <c r="DL68" s="346"/>
      <c r="DM68" s="346"/>
      <c r="DN68" s="346"/>
      <c r="DO68" s="346"/>
      <c r="DP68" s="346"/>
      <c r="DQ68" s="346"/>
      <c r="DR68" s="347"/>
      <c r="DS68" s="332">
        <f>38400+5000</f>
        <v>43400</v>
      </c>
      <c r="DT68" s="333"/>
      <c r="DU68" s="333"/>
      <c r="DV68" s="333"/>
      <c r="DW68" s="333"/>
      <c r="DX68" s="333"/>
      <c r="DY68" s="333"/>
      <c r="DZ68" s="333"/>
      <c r="EA68" s="333"/>
      <c r="EB68" s="333"/>
      <c r="EC68" s="333"/>
      <c r="ED68" s="333"/>
      <c r="EE68" s="341"/>
      <c r="EF68" s="332">
        <f>38400+5000</f>
        <v>43400</v>
      </c>
      <c r="EG68" s="333"/>
      <c r="EH68" s="333"/>
      <c r="EI68" s="333"/>
      <c r="EJ68" s="333"/>
      <c r="EK68" s="333"/>
      <c r="EL68" s="333"/>
      <c r="EM68" s="333"/>
      <c r="EN68" s="333"/>
      <c r="EO68" s="333"/>
      <c r="EP68" s="333"/>
      <c r="EQ68" s="333"/>
      <c r="ER68" s="341"/>
      <c r="ES68" s="332" t="s">
        <v>47</v>
      </c>
      <c r="ET68" s="333"/>
      <c r="EU68" s="333"/>
      <c r="EV68" s="333"/>
      <c r="EW68" s="333"/>
      <c r="EX68" s="333"/>
      <c r="EY68" s="333"/>
      <c r="EZ68" s="333"/>
      <c r="FA68" s="333"/>
      <c r="FB68" s="333"/>
      <c r="FC68" s="333"/>
      <c r="FD68" s="333"/>
      <c r="FE68" s="334"/>
      <c r="FG68" s="284"/>
      <c r="FH68" s="35">
        <v>244</v>
      </c>
      <c r="FI68" s="35">
        <v>34601</v>
      </c>
      <c r="FJ68" s="46"/>
      <c r="FK68" s="46"/>
      <c r="FL68" s="46"/>
      <c r="FM68" s="46"/>
      <c r="FN68" s="47"/>
      <c r="FO68" s="47"/>
      <c r="FP68" s="69"/>
      <c r="FQ68" s="46"/>
      <c r="FR68" s="46"/>
      <c r="FS68" s="46"/>
      <c r="FT68" s="46"/>
      <c r="FU68" s="46"/>
      <c r="FV68" s="46"/>
      <c r="FW68" s="69"/>
      <c r="FX68" s="43"/>
      <c r="FY68" s="43"/>
      <c r="FZ68" s="43"/>
      <c r="GA68" s="42"/>
      <c r="GB68" s="42"/>
      <c r="GC68" s="42"/>
      <c r="GD68" s="42"/>
      <c r="GE68" s="42"/>
      <c r="GF68" s="42"/>
      <c r="GG68" s="42"/>
      <c r="GH68" s="42"/>
      <c r="GI68" s="42"/>
      <c r="GJ68" s="42"/>
      <c r="GK68" s="42"/>
      <c r="GL68" s="42"/>
      <c r="GM68" s="42"/>
      <c r="GN68" s="42"/>
      <c r="GO68" s="311"/>
      <c r="GP68" s="311"/>
      <c r="GQ68" s="311"/>
      <c r="GR68" s="311"/>
      <c r="GS68" s="311"/>
      <c r="GT68" s="311"/>
      <c r="GU68" s="35"/>
      <c r="GV68" s="35"/>
      <c r="GW68" s="35"/>
      <c r="GX68" s="35"/>
      <c r="GY68" s="49">
        <f t="shared" si="2"/>
        <v>0</v>
      </c>
    </row>
    <row r="69" spans="1:207" ht="10.5" customHeight="1">
      <c r="A69" s="335"/>
      <c r="B69" s="335"/>
      <c r="C69" s="335"/>
      <c r="D69" s="335"/>
      <c r="E69" s="335"/>
      <c r="F69" s="335"/>
      <c r="G69" s="335"/>
      <c r="H69" s="335"/>
      <c r="I69" s="335"/>
      <c r="J69" s="335"/>
      <c r="K69" s="335"/>
      <c r="L69" s="335"/>
      <c r="M69" s="335"/>
      <c r="N69" s="335"/>
      <c r="O69" s="335"/>
      <c r="P69" s="335"/>
      <c r="Q69" s="335"/>
      <c r="R69" s="335"/>
      <c r="S69" s="335"/>
      <c r="T69" s="335"/>
      <c r="U69" s="335"/>
      <c r="V69" s="335"/>
      <c r="W69" s="335"/>
      <c r="X69" s="335"/>
      <c r="Y69" s="335"/>
      <c r="Z69" s="335"/>
      <c r="AA69" s="335"/>
      <c r="AB69" s="335"/>
      <c r="AC69" s="335"/>
      <c r="AD69" s="335"/>
      <c r="AE69" s="335"/>
      <c r="AF69" s="335"/>
      <c r="AG69" s="335"/>
      <c r="AH69" s="335"/>
      <c r="AI69" s="335"/>
      <c r="AJ69" s="335"/>
      <c r="AK69" s="335"/>
      <c r="AL69" s="335"/>
      <c r="AM69" s="335"/>
      <c r="AN69" s="335"/>
      <c r="AO69" s="335"/>
      <c r="AP69" s="335"/>
      <c r="AQ69" s="335"/>
      <c r="AR69" s="335"/>
      <c r="AS69" s="335"/>
      <c r="AT69" s="335"/>
      <c r="AU69" s="335"/>
      <c r="AV69" s="335"/>
      <c r="AW69" s="335"/>
      <c r="AX69" s="335"/>
      <c r="AY69" s="335"/>
      <c r="AZ69" s="335"/>
      <c r="BA69" s="335"/>
      <c r="BB69" s="335"/>
      <c r="BC69" s="335"/>
      <c r="BD69" s="335"/>
      <c r="BE69" s="335"/>
      <c r="BF69" s="335"/>
      <c r="BG69" s="335"/>
      <c r="BH69" s="335"/>
      <c r="BI69" s="335"/>
      <c r="BJ69" s="335"/>
      <c r="BK69" s="335"/>
      <c r="BL69" s="335"/>
      <c r="BM69" s="335"/>
      <c r="BN69" s="335"/>
      <c r="BO69" s="335"/>
      <c r="BP69" s="335"/>
      <c r="BQ69" s="335"/>
      <c r="BR69" s="335"/>
      <c r="BS69" s="335"/>
      <c r="BT69" s="335"/>
      <c r="BU69" s="335"/>
      <c r="BV69" s="335"/>
      <c r="BW69" s="336"/>
      <c r="BX69" s="337"/>
      <c r="BY69" s="338"/>
      <c r="BZ69" s="338"/>
      <c r="CA69" s="338"/>
      <c r="CB69" s="338"/>
      <c r="CC69" s="338"/>
      <c r="CD69" s="338"/>
      <c r="CE69" s="339"/>
      <c r="CF69" s="340"/>
      <c r="CG69" s="338"/>
      <c r="CH69" s="338"/>
      <c r="CI69" s="338"/>
      <c r="CJ69" s="338"/>
      <c r="CK69" s="338"/>
      <c r="CL69" s="338"/>
      <c r="CM69" s="338"/>
      <c r="CN69" s="338"/>
      <c r="CO69" s="338"/>
      <c r="CP69" s="338"/>
      <c r="CQ69" s="338"/>
      <c r="CR69" s="339"/>
      <c r="CS69" s="340"/>
      <c r="CT69" s="338"/>
      <c r="CU69" s="338"/>
      <c r="CV69" s="338"/>
      <c r="CW69" s="338"/>
      <c r="CX69" s="338"/>
      <c r="CY69" s="338"/>
      <c r="CZ69" s="338"/>
      <c r="DA69" s="338"/>
      <c r="DB69" s="61"/>
      <c r="DC69" s="61"/>
      <c r="DD69" s="61"/>
      <c r="DE69" s="62"/>
      <c r="DF69" s="64"/>
      <c r="DG69" s="65"/>
      <c r="DH69" s="65"/>
      <c r="DI69" s="65"/>
      <c r="DJ69" s="65"/>
      <c r="DK69" s="65"/>
      <c r="DL69" s="65"/>
      <c r="DM69" s="65"/>
      <c r="DN69" s="65"/>
      <c r="DO69" s="65"/>
      <c r="DP69" s="65"/>
      <c r="DQ69" s="65"/>
      <c r="DR69" s="66"/>
      <c r="DS69" s="332"/>
      <c r="DT69" s="333"/>
      <c r="DU69" s="333"/>
      <c r="DV69" s="333"/>
      <c r="DW69" s="333"/>
      <c r="DX69" s="333"/>
      <c r="DY69" s="333"/>
      <c r="DZ69" s="333"/>
      <c r="EA69" s="333"/>
      <c r="EB69" s="333"/>
      <c r="EC69" s="333"/>
      <c r="ED69" s="333"/>
      <c r="EE69" s="341"/>
      <c r="EF69" s="332"/>
      <c r="EG69" s="333"/>
      <c r="EH69" s="333"/>
      <c r="EI69" s="333"/>
      <c r="EJ69" s="333"/>
      <c r="EK69" s="333"/>
      <c r="EL69" s="333"/>
      <c r="EM69" s="333"/>
      <c r="EN69" s="333"/>
      <c r="EO69" s="333"/>
      <c r="EP69" s="333"/>
      <c r="EQ69" s="333"/>
      <c r="ER69" s="341"/>
      <c r="ES69" s="332"/>
      <c r="ET69" s="333"/>
      <c r="EU69" s="333"/>
      <c r="EV69" s="333"/>
      <c r="EW69" s="333"/>
      <c r="EX69" s="333"/>
      <c r="EY69" s="333"/>
      <c r="EZ69" s="333"/>
      <c r="FA69" s="333"/>
      <c r="FB69" s="333"/>
      <c r="FC69" s="333"/>
      <c r="FD69" s="333"/>
      <c r="FE69" s="334"/>
      <c r="FG69" s="284"/>
      <c r="FH69" s="35">
        <v>244</v>
      </c>
      <c r="FI69" s="35">
        <v>34901</v>
      </c>
      <c r="FJ69" s="46"/>
      <c r="FK69" s="46"/>
      <c r="FL69" s="46"/>
      <c r="FM69" s="46"/>
      <c r="FN69" s="47"/>
      <c r="FO69" s="47"/>
      <c r="FP69" s="69"/>
      <c r="FQ69" s="46"/>
      <c r="FR69" s="46"/>
      <c r="FS69" s="46"/>
      <c r="FT69" s="46"/>
      <c r="FU69" s="46"/>
      <c r="FV69" s="46"/>
      <c r="FW69" s="69"/>
      <c r="FX69" s="43"/>
      <c r="FY69" s="43"/>
      <c r="FZ69" s="43"/>
      <c r="GA69" s="42"/>
      <c r="GB69" s="42"/>
      <c r="GC69" s="42"/>
      <c r="GD69" s="42"/>
      <c r="GE69" s="42"/>
      <c r="GF69" s="42"/>
      <c r="GG69" s="42"/>
      <c r="GH69" s="42"/>
      <c r="GI69" s="42"/>
      <c r="GJ69" s="42"/>
      <c r="GK69" s="42"/>
      <c r="GL69" s="42"/>
      <c r="GM69" s="42"/>
      <c r="GN69" s="42"/>
      <c r="GO69" s="311"/>
      <c r="GP69" s="311"/>
      <c r="GQ69" s="311"/>
      <c r="GR69" s="311"/>
      <c r="GS69" s="311"/>
      <c r="GT69" s="311"/>
      <c r="GU69" s="35"/>
      <c r="GV69" s="35"/>
      <c r="GW69" s="35"/>
      <c r="GX69" s="35"/>
      <c r="GY69" s="49">
        <f t="shared" si="2"/>
        <v>0</v>
      </c>
    </row>
    <row r="70" spans="1:207" ht="10.5" customHeight="1">
      <c r="A70" s="342" t="s">
        <v>280</v>
      </c>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c r="AZ70" s="343"/>
      <c r="BA70" s="343"/>
      <c r="BB70" s="343"/>
      <c r="BC70" s="343"/>
      <c r="BD70" s="343"/>
      <c r="BE70" s="343"/>
      <c r="BF70" s="343"/>
      <c r="BG70" s="343"/>
      <c r="BH70" s="343"/>
      <c r="BI70" s="343"/>
      <c r="BJ70" s="343"/>
      <c r="BK70" s="343"/>
      <c r="BL70" s="343"/>
      <c r="BM70" s="343"/>
      <c r="BN70" s="343"/>
      <c r="BO70" s="343"/>
      <c r="BP70" s="343"/>
      <c r="BQ70" s="343"/>
      <c r="BR70" s="343"/>
      <c r="BS70" s="343"/>
      <c r="BT70" s="343"/>
      <c r="BU70" s="343"/>
      <c r="BV70" s="343"/>
      <c r="BW70" s="344"/>
      <c r="BX70" s="337" t="s">
        <v>284</v>
      </c>
      <c r="BY70" s="338"/>
      <c r="BZ70" s="338"/>
      <c r="CA70" s="338"/>
      <c r="CB70" s="338"/>
      <c r="CC70" s="338"/>
      <c r="CD70" s="338"/>
      <c r="CE70" s="339"/>
      <c r="CF70" s="340" t="s">
        <v>92</v>
      </c>
      <c r="CG70" s="338"/>
      <c r="CH70" s="338"/>
      <c r="CI70" s="338"/>
      <c r="CJ70" s="338"/>
      <c r="CK70" s="338"/>
      <c r="CL70" s="338"/>
      <c r="CM70" s="338"/>
      <c r="CN70" s="338"/>
      <c r="CO70" s="338"/>
      <c r="CP70" s="338"/>
      <c r="CQ70" s="338"/>
      <c r="CR70" s="339"/>
      <c r="CS70" s="340" t="s">
        <v>277</v>
      </c>
      <c r="CT70" s="338"/>
      <c r="CU70" s="338"/>
      <c r="CV70" s="338"/>
      <c r="CW70" s="338"/>
      <c r="CX70" s="338"/>
      <c r="CY70" s="338"/>
      <c r="CZ70" s="338"/>
      <c r="DA70" s="338"/>
      <c r="DB70" s="338"/>
      <c r="DC70" s="338"/>
      <c r="DD70" s="338"/>
      <c r="DE70" s="339"/>
      <c r="DF70" s="345"/>
      <c r="DG70" s="346"/>
      <c r="DH70" s="346"/>
      <c r="DI70" s="346"/>
      <c r="DJ70" s="346"/>
      <c r="DK70" s="346"/>
      <c r="DL70" s="346"/>
      <c r="DM70" s="346"/>
      <c r="DN70" s="346"/>
      <c r="DO70" s="346"/>
      <c r="DP70" s="346"/>
      <c r="DQ70" s="346"/>
      <c r="DR70" s="347"/>
      <c r="DS70" s="332"/>
      <c r="DT70" s="333"/>
      <c r="DU70" s="333"/>
      <c r="DV70" s="333"/>
      <c r="DW70" s="333"/>
      <c r="DX70" s="333"/>
      <c r="DY70" s="333"/>
      <c r="DZ70" s="333"/>
      <c r="EA70" s="333"/>
      <c r="EB70" s="333"/>
      <c r="EC70" s="333"/>
      <c r="ED70" s="333"/>
      <c r="EE70" s="341"/>
      <c r="EF70" s="332"/>
      <c r="EG70" s="333"/>
      <c r="EH70" s="333"/>
      <c r="EI70" s="333"/>
      <c r="EJ70" s="333"/>
      <c r="EK70" s="333"/>
      <c r="EL70" s="333"/>
      <c r="EM70" s="333"/>
      <c r="EN70" s="333"/>
      <c r="EO70" s="333"/>
      <c r="EP70" s="333"/>
      <c r="EQ70" s="333"/>
      <c r="ER70" s="341"/>
      <c r="ES70" s="332" t="s">
        <v>47</v>
      </c>
      <c r="ET70" s="333"/>
      <c r="EU70" s="333"/>
      <c r="EV70" s="333"/>
      <c r="EW70" s="333"/>
      <c r="EX70" s="333"/>
      <c r="EY70" s="333"/>
      <c r="EZ70" s="333"/>
      <c r="FA70" s="333"/>
      <c r="FB70" s="333"/>
      <c r="FC70" s="333"/>
      <c r="FD70" s="333"/>
      <c r="FE70" s="334"/>
      <c r="FG70" s="284"/>
      <c r="FH70" s="35">
        <v>111.119</v>
      </c>
      <c r="FI70" s="35" t="s">
        <v>330</v>
      </c>
      <c r="FJ70" s="46"/>
      <c r="FK70" s="46"/>
      <c r="FL70" s="46"/>
      <c r="FM70" s="46"/>
      <c r="FN70" s="47"/>
      <c r="FO70" s="47"/>
      <c r="FP70" s="69"/>
      <c r="FQ70" s="46"/>
      <c r="FR70" s="46"/>
      <c r="FS70" s="46"/>
      <c r="FT70" s="46"/>
      <c r="FU70" s="46"/>
      <c r="FV70" s="46"/>
      <c r="FW70" s="69"/>
      <c r="FX70" s="43"/>
      <c r="FY70" s="43"/>
      <c r="FZ70" s="43"/>
      <c r="GA70" s="42"/>
      <c r="GB70" s="42"/>
      <c r="GC70" s="42"/>
      <c r="GD70" s="42"/>
      <c r="GE70" s="42"/>
      <c r="GF70" s="42"/>
      <c r="GG70" s="42"/>
      <c r="GH70" s="42"/>
      <c r="GI70" s="42"/>
      <c r="GJ70" s="42"/>
      <c r="GK70" s="42"/>
      <c r="GL70" s="42"/>
      <c r="GM70" s="42"/>
      <c r="GN70" s="42"/>
      <c r="GO70" s="311"/>
      <c r="GP70" s="311"/>
      <c r="GQ70" s="311"/>
      <c r="GR70" s="311"/>
      <c r="GS70" s="311"/>
      <c r="GT70" s="311"/>
      <c r="GU70" s="35"/>
      <c r="GV70" s="35"/>
      <c r="GW70" s="35"/>
      <c r="GX70" s="35"/>
      <c r="GY70" s="49">
        <f t="shared" si="2"/>
        <v>0</v>
      </c>
    </row>
    <row r="71" spans="1:207" ht="22.5" customHeight="1">
      <c r="A71" s="342" t="s">
        <v>318</v>
      </c>
      <c r="B71" s="343"/>
      <c r="C71" s="343"/>
      <c r="D71" s="343"/>
      <c r="E71" s="343"/>
      <c r="F71" s="343"/>
      <c r="G71" s="343"/>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3"/>
      <c r="AM71" s="343"/>
      <c r="AN71" s="343"/>
      <c r="AO71" s="343"/>
      <c r="AP71" s="343"/>
      <c r="AQ71" s="343"/>
      <c r="AR71" s="343"/>
      <c r="AS71" s="343"/>
      <c r="AT71" s="343"/>
      <c r="AU71" s="343"/>
      <c r="AV71" s="343"/>
      <c r="AW71" s="343"/>
      <c r="AX71" s="343"/>
      <c r="AY71" s="343"/>
      <c r="AZ71" s="343"/>
      <c r="BA71" s="343"/>
      <c r="BB71" s="343"/>
      <c r="BC71" s="343"/>
      <c r="BD71" s="343"/>
      <c r="BE71" s="343"/>
      <c r="BF71" s="343"/>
      <c r="BG71" s="343"/>
      <c r="BH71" s="343"/>
      <c r="BI71" s="343"/>
      <c r="BJ71" s="343"/>
      <c r="BK71" s="343"/>
      <c r="BL71" s="343"/>
      <c r="BM71" s="343"/>
      <c r="BN71" s="343"/>
      <c r="BO71" s="343"/>
      <c r="BP71" s="343"/>
      <c r="BQ71" s="343"/>
      <c r="BR71" s="343"/>
      <c r="BS71" s="343"/>
      <c r="BT71" s="343"/>
      <c r="BU71" s="343"/>
      <c r="BV71" s="343"/>
      <c r="BW71" s="344"/>
      <c r="BX71" s="337" t="s">
        <v>320</v>
      </c>
      <c r="BY71" s="338"/>
      <c r="BZ71" s="338"/>
      <c r="CA71" s="338"/>
      <c r="CB71" s="338"/>
      <c r="CC71" s="338"/>
      <c r="CD71" s="338"/>
      <c r="CE71" s="339"/>
      <c r="CF71" s="340" t="s">
        <v>319</v>
      </c>
      <c r="CG71" s="338"/>
      <c r="CH71" s="338"/>
      <c r="CI71" s="338"/>
      <c r="CJ71" s="338"/>
      <c r="CK71" s="338"/>
      <c r="CL71" s="338"/>
      <c r="CM71" s="338"/>
      <c r="CN71" s="338"/>
      <c r="CO71" s="338"/>
      <c r="CP71" s="338"/>
      <c r="CQ71" s="338"/>
      <c r="CR71" s="339"/>
      <c r="CS71" s="340" t="s">
        <v>278</v>
      </c>
      <c r="CT71" s="338"/>
      <c r="CU71" s="338"/>
      <c r="CV71" s="338"/>
      <c r="CW71" s="338"/>
      <c r="CX71" s="338"/>
      <c r="CY71" s="338"/>
      <c r="CZ71" s="338"/>
      <c r="DA71" s="338"/>
      <c r="DB71" s="338"/>
      <c r="DC71" s="338"/>
      <c r="DD71" s="338"/>
      <c r="DE71" s="339"/>
      <c r="DF71" s="345">
        <f>GY51+GY96</f>
        <v>0</v>
      </c>
      <c r="DG71" s="346"/>
      <c r="DH71" s="346"/>
      <c r="DI71" s="346"/>
      <c r="DJ71" s="346"/>
      <c r="DK71" s="346"/>
      <c r="DL71" s="346"/>
      <c r="DM71" s="346"/>
      <c r="DN71" s="346"/>
      <c r="DO71" s="346"/>
      <c r="DP71" s="346"/>
      <c r="DQ71" s="346"/>
      <c r="DR71" s="347"/>
      <c r="DS71" s="332"/>
      <c r="DT71" s="333"/>
      <c r="DU71" s="333"/>
      <c r="DV71" s="333"/>
      <c r="DW71" s="333"/>
      <c r="DX71" s="333"/>
      <c r="DY71" s="333"/>
      <c r="DZ71" s="333"/>
      <c r="EA71" s="333"/>
      <c r="EB71" s="333"/>
      <c r="EC71" s="333"/>
      <c r="ED71" s="333"/>
      <c r="EE71" s="341"/>
      <c r="EF71" s="332"/>
      <c r="EG71" s="333"/>
      <c r="EH71" s="333"/>
      <c r="EI71" s="333"/>
      <c r="EJ71" s="333"/>
      <c r="EK71" s="333"/>
      <c r="EL71" s="333"/>
      <c r="EM71" s="333"/>
      <c r="EN71" s="333"/>
      <c r="EO71" s="333"/>
      <c r="EP71" s="333"/>
      <c r="EQ71" s="333"/>
      <c r="ER71" s="341"/>
      <c r="ES71" s="332" t="s">
        <v>47</v>
      </c>
      <c r="ET71" s="333"/>
      <c r="EU71" s="333"/>
      <c r="EV71" s="333"/>
      <c r="EW71" s="333"/>
      <c r="EX71" s="333"/>
      <c r="EY71" s="333"/>
      <c r="EZ71" s="333"/>
      <c r="FA71" s="333"/>
      <c r="FB71" s="333"/>
      <c r="FC71" s="333"/>
      <c r="FD71" s="333"/>
      <c r="FE71" s="334"/>
      <c r="FG71" s="284"/>
      <c r="FH71" s="35">
        <v>244</v>
      </c>
      <c r="FI71" s="35" t="s">
        <v>378</v>
      </c>
      <c r="FJ71" s="46"/>
      <c r="FK71" s="46"/>
      <c r="FL71" s="46"/>
      <c r="FM71" s="46"/>
      <c r="FN71" s="47"/>
      <c r="FO71" s="47"/>
      <c r="FP71" s="69"/>
      <c r="FQ71" s="46"/>
      <c r="FR71" s="46"/>
      <c r="FS71" s="69"/>
      <c r="FT71" s="46"/>
      <c r="FU71" s="46"/>
      <c r="FV71" s="46"/>
      <c r="FW71" s="69"/>
      <c r="FX71" s="43"/>
      <c r="FY71" s="43"/>
      <c r="FZ71" s="43"/>
      <c r="GA71" s="42"/>
      <c r="GB71" s="42"/>
      <c r="GC71" s="42"/>
      <c r="GD71" s="42"/>
      <c r="GE71" s="42"/>
      <c r="GF71" s="42"/>
      <c r="GG71" s="42"/>
      <c r="GH71" s="42"/>
      <c r="GI71" s="42"/>
      <c r="GJ71" s="42"/>
      <c r="GK71" s="42"/>
      <c r="GL71" s="42"/>
      <c r="GM71" s="42"/>
      <c r="GN71" s="42"/>
      <c r="GO71" s="311"/>
      <c r="GP71" s="311"/>
      <c r="GQ71" s="311"/>
      <c r="GR71" s="311"/>
      <c r="GS71" s="311"/>
      <c r="GT71" s="311"/>
      <c r="GU71" s="35"/>
      <c r="GV71" s="35"/>
      <c r="GW71" s="35"/>
      <c r="GX71" s="35"/>
      <c r="GY71" s="49">
        <f t="shared" si="2"/>
        <v>0</v>
      </c>
    </row>
    <row r="72" spans="1:207" ht="22.5" customHeight="1">
      <c r="A72" s="388" t="s">
        <v>93</v>
      </c>
      <c r="B72" s="389"/>
      <c r="C72" s="389"/>
      <c r="D72" s="389"/>
      <c r="E72" s="389"/>
      <c r="F72" s="389"/>
      <c r="G72" s="389"/>
      <c r="H72" s="389"/>
      <c r="I72" s="389"/>
      <c r="J72" s="389"/>
      <c r="K72" s="389"/>
      <c r="L72" s="389"/>
      <c r="M72" s="389"/>
      <c r="N72" s="389"/>
      <c r="O72" s="389"/>
      <c r="P72" s="389"/>
      <c r="Q72" s="389"/>
      <c r="R72" s="389"/>
      <c r="S72" s="389"/>
      <c r="T72" s="389"/>
      <c r="U72" s="389"/>
      <c r="V72" s="389"/>
      <c r="W72" s="389"/>
      <c r="X72" s="389"/>
      <c r="Y72" s="389"/>
      <c r="Z72" s="389"/>
      <c r="AA72" s="389"/>
      <c r="AB72" s="389"/>
      <c r="AC72" s="389"/>
      <c r="AD72" s="389"/>
      <c r="AE72" s="389"/>
      <c r="AF72" s="389"/>
      <c r="AG72" s="389"/>
      <c r="AH72" s="389"/>
      <c r="AI72" s="389"/>
      <c r="AJ72" s="389"/>
      <c r="AK72" s="389"/>
      <c r="AL72" s="389"/>
      <c r="AM72" s="389"/>
      <c r="AN72" s="389"/>
      <c r="AO72" s="389"/>
      <c r="AP72" s="389"/>
      <c r="AQ72" s="389"/>
      <c r="AR72" s="389"/>
      <c r="AS72" s="389"/>
      <c r="AT72" s="389"/>
      <c r="AU72" s="389"/>
      <c r="AV72" s="389"/>
      <c r="AW72" s="389"/>
      <c r="AX72" s="389"/>
      <c r="AY72" s="389"/>
      <c r="AZ72" s="389"/>
      <c r="BA72" s="389"/>
      <c r="BB72" s="389"/>
      <c r="BC72" s="389"/>
      <c r="BD72" s="389"/>
      <c r="BE72" s="389"/>
      <c r="BF72" s="389"/>
      <c r="BG72" s="389"/>
      <c r="BH72" s="389"/>
      <c r="BI72" s="389"/>
      <c r="BJ72" s="389"/>
      <c r="BK72" s="389"/>
      <c r="BL72" s="389"/>
      <c r="BM72" s="389"/>
      <c r="BN72" s="389"/>
      <c r="BO72" s="389"/>
      <c r="BP72" s="389"/>
      <c r="BQ72" s="389"/>
      <c r="BR72" s="389"/>
      <c r="BS72" s="389"/>
      <c r="BT72" s="389"/>
      <c r="BU72" s="389"/>
      <c r="BV72" s="389"/>
      <c r="BW72" s="389"/>
      <c r="BX72" s="337" t="s">
        <v>94</v>
      </c>
      <c r="BY72" s="338"/>
      <c r="BZ72" s="338"/>
      <c r="CA72" s="338"/>
      <c r="CB72" s="338"/>
      <c r="CC72" s="338"/>
      <c r="CD72" s="338"/>
      <c r="CE72" s="339"/>
      <c r="CF72" s="340" t="s">
        <v>95</v>
      </c>
      <c r="CG72" s="338"/>
      <c r="CH72" s="338"/>
      <c r="CI72" s="338"/>
      <c r="CJ72" s="338"/>
      <c r="CK72" s="338"/>
      <c r="CL72" s="338"/>
      <c r="CM72" s="338"/>
      <c r="CN72" s="338"/>
      <c r="CO72" s="338"/>
      <c r="CP72" s="338"/>
      <c r="CQ72" s="338"/>
      <c r="CR72" s="339"/>
      <c r="CS72" s="340" t="s">
        <v>273</v>
      </c>
      <c r="CT72" s="338"/>
      <c r="CU72" s="338"/>
      <c r="CV72" s="338"/>
      <c r="CW72" s="338"/>
      <c r="CX72" s="338"/>
      <c r="CY72" s="338"/>
      <c r="CZ72" s="338"/>
      <c r="DA72" s="338"/>
      <c r="DB72" s="338"/>
      <c r="DC72" s="338"/>
      <c r="DD72" s="338"/>
      <c r="DE72" s="339"/>
      <c r="DF72" s="345">
        <f>DF74+DF75</f>
        <v>16245304.823348694</v>
      </c>
      <c r="DG72" s="346"/>
      <c r="DH72" s="346"/>
      <c r="DI72" s="346"/>
      <c r="DJ72" s="346"/>
      <c r="DK72" s="346"/>
      <c r="DL72" s="346"/>
      <c r="DM72" s="346"/>
      <c r="DN72" s="346"/>
      <c r="DO72" s="346"/>
      <c r="DP72" s="346"/>
      <c r="DQ72" s="346"/>
      <c r="DR72" s="347"/>
      <c r="DS72" s="345">
        <f>DS74+DS75</f>
        <v>17204639.938556068</v>
      </c>
      <c r="DT72" s="346"/>
      <c r="DU72" s="346"/>
      <c r="DV72" s="346"/>
      <c r="DW72" s="346"/>
      <c r="DX72" s="346"/>
      <c r="DY72" s="346"/>
      <c r="DZ72" s="346"/>
      <c r="EA72" s="346"/>
      <c r="EB72" s="346"/>
      <c r="EC72" s="346"/>
      <c r="ED72" s="346"/>
      <c r="EE72" s="347"/>
      <c r="EF72" s="345">
        <f>EF74+EF75</f>
        <v>18122439.938556068</v>
      </c>
      <c r="EG72" s="346"/>
      <c r="EH72" s="346"/>
      <c r="EI72" s="346"/>
      <c r="EJ72" s="346"/>
      <c r="EK72" s="346"/>
      <c r="EL72" s="346"/>
      <c r="EM72" s="346"/>
      <c r="EN72" s="346"/>
      <c r="EO72" s="346"/>
      <c r="EP72" s="346"/>
      <c r="EQ72" s="346"/>
      <c r="ER72" s="347"/>
      <c r="ES72" s="332" t="s">
        <v>47</v>
      </c>
      <c r="ET72" s="333"/>
      <c r="EU72" s="333"/>
      <c r="EV72" s="333"/>
      <c r="EW72" s="333"/>
      <c r="EX72" s="333"/>
      <c r="EY72" s="333"/>
      <c r="EZ72" s="333"/>
      <c r="FA72" s="333"/>
      <c r="FB72" s="333"/>
      <c r="FC72" s="333"/>
      <c r="FD72" s="333"/>
      <c r="FE72" s="334"/>
      <c r="FG72" s="285"/>
      <c r="FH72" s="35">
        <v>244</v>
      </c>
      <c r="FI72" s="35" t="s">
        <v>331</v>
      </c>
      <c r="FJ72" s="46"/>
      <c r="FK72" s="46"/>
      <c r="FL72" s="46"/>
      <c r="FM72" s="46"/>
      <c r="FN72" s="47"/>
      <c r="FO72" s="47"/>
      <c r="FP72" s="69"/>
      <c r="FQ72" s="46"/>
      <c r="FR72" s="46"/>
      <c r="FS72" s="46"/>
      <c r="FT72" s="46"/>
      <c r="FU72" s="46"/>
      <c r="FV72" s="46"/>
      <c r="FW72" s="69"/>
      <c r="FX72" s="43"/>
      <c r="FY72" s="43"/>
      <c r="FZ72" s="43"/>
      <c r="GA72" s="42"/>
      <c r="GB72" s="42"/>
      <c r="GC72" s="42"/>
      <c r="GD72" s="42"/>
      <c r="GE72" s="42"/>
      <c r="GF72" s="42"/>
      <c r="GG72" s="42"/>
      <c r="GH72" s="42"/>
      <c r="GI72" s="42"/>
      <c r="GJ72" s="42"/>
      <c r="GK72" s="42"/>
      <c r="GL72" s="42"/>
      <c r="GM72" s="42"/>
      <c r="GN72" s="42"/>
      <c r="GO72" s="311"/>
      <c r="GP72" s="311"/>
      <c r="GQ72" s="311"/>
      <c r="GR72" s="311"/>
      <c r="GS72" s="311"/>
      <c r="GT72" s="311"/>
      <c r="GU72" s="35"/>
      <c r="GV72" s="35"/>
      <c r="GW72" s="35"/>
      <c r="GX72" s="35"/>
      <c r="GY72" s="49">
        <f t="shared" si="2"/>
        <v>0</v>
      </c>
    </row>
    <row r="73" spans="1:207" ht="22.5" customHeight="1">
      <c r="A73" s="67"/>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0"/>
      <c r="BY73" s="61"/>
      <c r="BZ73" s="61"/>
      <c r="CA73" s="61"/>
      <c r="CB73" s="61"/>
      <c r="CC73" s="61"/>
      <c r="CD73" s="61"/>
      <c r="CE73" s="62"/>
      <c r="CF73" s="63"/>
      <c r="CG73" s="61"/>
      <c r="CH73" s="61"/>
      <c r="CI73" s="61"/>
      <c r="CJ73" s="61"/>
      <c r="CK73" s="61"/>
      <c r="CL73" s="61"/>
      <c r="CM73" s="61"/>
      <c r="CN73" s="61"/>
      <c r="CO73" s="61"/>
      <c r="CP73" s="61"/>
      <c r="CQ73" s="61"/>
      <c r="CR73" s="62"/>
      <c r="CS73" s="63"/>
      <c r="CT73" s="61"/>
      <c r="CU73" s="61"/>
      <c r="CV73" s="61"/>
      <c r="CW73" s="61"/>
      <c r="CX73" s="61"/>
      <c r="CY73" s="61"/>
      <c r="CZ73" s="61"/>
      <c r="DA73" s="61"/>
      <c r="DB73" s="61"/>
      <c r="DC73" s="61"/>
      <c r="DD73" s="61"/>
      <c r="DE73" s="62"/>
      <c r="DF73" s="64"/>
      <c r="DG73" s="65"/>
      <c r="DH73" s="65"/>
      <c r="DI73" s="65"/>
      <c r="DJ73" s="65"/>
      <c r="DK73" s="65"/>
      <c r="DL73" s="65"/>
      <c r="DM73" s="65"/>
      <c r="DN73" s="65"/>
      <c r="DO73" s="65"/>
      <c r="DP73" s="65"/>
      <c r="DQ73" s="65"/>
      <c r="DR73" s="66"/>
      <c r="DS73" s="56"/>
      <c r="DT73" s="57"/>
      <c r="DU73" s="57"/>
      <c r="DV73" s="57"/>
      <c r="DW73" s="57"/>
      <c r="DX73" s="57"/>
      <c r="DY73" s="57"/>
      <c r="DZ73" s="57"/>
      <c r="EA73" s="57"/>
      <c r="EB73" s="57"/>
      <c r="EC73" s="57"/>
      <c r="ED73" s="57"/>
      <c r="EE73" s="58"/>
      <c r="EF73" s="56"/>
      <c r="EG73" s="57"/>
      <c r="EH73" s="57"/>
      <c r="EI73" s="57"/>
      <c r="EJ73" s="57"/>
      <c r="EK73" s="57"/>
      <c r="EL73" s="57"/>
      <c r="EM73" s="57"/>
      <c r="EN73" s="57"/>
      <c r="EO73" s="57"/>
      <c r="EP73" s="57"/>
      <c r="EQ73" s="57"/>
      <c r="ER73" s="58"/>
      <c r="ES73" s="56"/>
      <c r="ET73" s="57"/>
      <c r="EU73" s="57"/>
      <c r="EV73" s="57"/>
      <c r="EW73" s="57"/>
      <c r="EX73" s="57"/>
      <c r="EY73" s="57"/>
      <c r="EZ73" s="57"/>
      <c r="FA73" s="57"/>
      <c r="FB73" s="57"/>
      <c r="FC73" s="57"/>
      <c r="FD73" s="57"/>
      <c r="FE73" s="59"/>
      <c r="FG73" s="70"/>
      <c r="FH73" s="35">
        <v>244</v>
      </c>
      <c r="FI73" s="35" t="s">
        <v>380</v>
      </c>
      <c r="FJ73" s="46"/>
      <c r="FK73" s="46"/>
      <c r="FL73" s="46"/>
      <c r="FM73" s="46"/>
      <c r="FN73" s="47"/>
      <c r="FO73" s="47"/>
      <c r="FP73" s="69"/>
      <c r="FQ73" s="46"/>
      <c r="FR73" s="46"/>
      <c r="FS73" s="46"/>
      <c r="FT73" s="46"/>
      <c r="FU73" s="46"/>
      <c r="FV73" s="46"/>
      <c r="FW73" s="69"/>
      <c r="FX73" s="43"/>
      <c r="FY73" s="43"/>
      <c r="FZ73" s="43"/>
      <c r="GA73" s="42"/>
      <c r="GB73" s="42"/>
      <c r="GC73" s="42"/>
      <c r="GD73" s="42"/>
      <c r="GE73" s="42"/>
      <c r="GF73" s="42"/>
      <c r="GG73" s="42"/>
      <c r="GH73" s="42"/>
      <c r="GI73" s="42"/>
      <c r="GJ73" s="42"/>
      <c r="GK73" s="42"/>
      <c r="GL73" s="42"/>
      <c r="GM73" s="42"/>
      <c r="GN73" s="42"/>
      <c r="GO73" s="311"/>
      <c r="GP73" s="311"/>
      <c r="GQ73" s="311"/>
      <c r="GR73" s="311"/>
      <c r="GS73" s="311"/>
      <c r="GT73" s="311"/>
      <c r="GU73" s="35"/>
      <c r="GV73" s="35"/>
      <c r="GW73" s="35"/>
      <c r="GX73" s="35"/>
      <c r="GY73" s="49">
        <f t="shared" si="2"/>
        <v>0</v>
      </c>
    </row>
    <row r="74" spans="1:207" ht="22.5" customHeight="1">
      <c r="A74" s="367" t="s">
        <v>96</v>
      </c>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68"/>
      <c r="AO74" s="368"/>
      <c r="AP74" s="368"/>
      <c r="AQ74" s="368"/>
      <c r="AR74" s="368"/>
      <c r="AS74" s="368"/>
      <c r="AT74" s="368"/>
      <c r="AU74" s="368"/>
      <c r="AV74" s="368"/>
      <c r="AW74" s="368"/>
      <c r="AX74" s="368"/>
      <c r="AY74" s="368"/>
      <c r="AZ74" s="368"/>
      <c r="BA74" s="368"/>
      <c r="BB74" s="368"/>
      <c r="BC74" s="368"/>
      <c r="BD74" s="368"/>
      <c r="BE74" s="368"/>
      <c r="BF74" s="368"/>
      <c r="BG74" s="368"/>
      <c r="BH74" s="368"/>
      <c r="BI74" s="368"/>
      <c r="BJ74" s="368"/>
      <c r="BK74" s="368"/>
      <c r="BL74" s="368"/>
      <c r="BM74" s="368"/>
      <c r="BN74" s="368"/>
      <c r="BO74" s="368"/>
      <c r="BP74" s="368"/>
      <c r="BQ74" s="368"/>
      <c r="BR74" s="368"/>
      <c r="BS74" s="368"/>
      <c r="BT74" s="368"/>
      <c r="BU74" s="368"/>
      <c r="BV74" s="368"/>
      <c r="BW74" s="368"/>
      <c r="BX74" s="337" t="s">
        <v>97</v>
      </c>
      <c r="BY74" s="338"/>
      <c r="BZ74" s="338"/>
      <c r="CA74" s="338"/>
      <c r="CB74" s="338"/>
      <c r="CC74" s="338"/>
      <c r="CD74" s="338"/>
      <c r="CE74" s="339"/>
      <c r="CF74" s="340" t="s">
        <v>95</v>
      </c>
      <c r="CG74" s="338"/>
      <c r="CH74" s="338"/>
      <c r="CI74" s="338"/>
      <c r="CJ74" s="338"/>
      <c r="CK74" s="338"/>
      <c r="CL74" s="338"/>
      <c r="CM74" s="338"/>
      <c r="CN74" s="338"/>
      <c r="CO74" s="338"/>
      <c r="CP74" s="338"/>
      <c r="CQ74" s="338"/>
      <c r="CR74" s="339"/>
      <c r="CS74" s="340" t="s">
        <v>273</v>
      </c>
      <c r="CT74" s="338"/>
      <c r="CU74" s="338"/>
      <c r="CV74" s="338"/>
      <c r="CW74" s="338"/>
      <c r="CX74" s="338"/>
      <c r="CY74" s="338"/>
      <c r="CZ74" s="338"/>
      <c r="DA74" s="338"/>
      <c r="DB74" s="338"/>
      <c r="DC74" s="338"/>
      <c r="DD74" s="338"/>
      <c r="DE74" s="339"/>
      <c r="DF74" s="345">
        <f>GY35+GY79+(GY72-GY72/1.302)+(GY114-GY114/1.302)+(GY120-GY120/1.302)+(GY121-GY121/1.302)</f>
        <v>16245304.823348694</v>
      </c>
      <c r="DG74" s="346"/>
      <c r="DH74" s="346"/>
      <c r="DI74" s="346"/>
      <c r="DJ74" s="346"/>
      <c r="DK74" s="346"/>
      <c r="DL74" s="346"/>
      <c r="DM74" s="346"/>
      <c r="DN74" s="346"/>
      <c r="DO74" s="346"/>
      <c r="DP74" s="346"/>
      <c r="DQ74" s="346"/>
      <c r="DR74" s="347"/>
      <c r="DS74" s="332">
        <f>(4640300-4640300/1.302)+14313600+(210900-210900/1.302)+488100+27300+688500+561900</f>
        <v>17204639.938556068</v>
      </c>
      <c r="DT74" s="333"/>
      <c r="DU74" s="333"/>
      <c r="DV74" s="333"/>
      <c r="DW74" s="333"/>
      <c r="DX74" s="333"/>
      <c r="DY74" s="333"/>
      <c r="DZ74" s="333"/>
      <c r="EA74" s="333"/>
      <c r="EB74" s="333"/>
      <c r="EC74" s="333"/>
      <c r="ED74" s="333"/>
      <c r="EE74" s="341"/>
      <c r="EF74" s="332">
        <f>(4640300-4640300/1.302)+(210900-210900/1.302)+15221000+497900+27900+688500+561900</f>
        <v>18122439.938556068</v>
      </c>
      <c r="EG74" s="333"/>
      <c r="EH74" s="333"/>
      <c r="EI74" s="333"/>
      <c r="EJ74" s="333"/>
      <c r="EK74" s="333"/>
      <c r="EL74" s="333"/>
      <c r="EM74" s="333"/>
      <c r="EN74" s="333"/>
      <c r="EO74" s="333"/>
      <c r="EP74" s="333"/>
      <c r="EQ74" s="333"/>
      <c r="ER74" s="341"/>
      <c r="ES74" s="332" t="s">
        <v>47</v>
      </c>
      <c r="ET74" s="333"/>
      <c r="EU74" s="333"/>
      <c r="EV74" s="333"/>
      <c r="EW74" s="333"/>
      <c r="EX74" s="333"/>
      <c r="EY74" s="333"/>
      <c r="EZ74" s="333"/>
      <c r="FA74" s="333"/>
      <c r="FB74" s="333"/>
      <c r="FC74" s="333"/>
      <c r="FD74" s="333"/>
      <c r="FE74" s="334"/>
      <c r="FH74" s="35">
        <v>244</v>
      </c>
      <c r="FI74" s="35" t="s">
        <v>359</v>
      </c>
      <c r="FJ74" s="46"/>
      <c r="FK74" s="46"/>
      <c r="FL74" s="46"/>
      <c r="FM74" s="46"/>
      <c r="FN74" s="47"/>
      <c r="FO74" s="47"/>
      <c r="FP74" s="69"/>
      <c r="FQ74" s="46"/>
      <c r="FR74" s="46"/>
      <c r="FS74" s="46"/>
      <c r="FT74" s="46"/>
      <c r="FU74" s="69"/>
      <c r="FV74" s="46"/>
      <c r="FW74" s="69"/>
      <c r="FX74" s="43"/>
      <c r="FY74" s="43"/>
      <c r="FZ74" s="43"/>
      <c r="GA74" s="42"/>
      <c r="GB74" s="42"/>
      <c r="GC74" s="42"/>
      <c r="GD74" s="42"/>
      <c r="GE74" s="42"/>
      <c r="GF74" s="42"/>
      <c r="GG74" s="42"/>
      <c r="GH74" s="42"/>
      <c r="GI74" s="42"/>
      <c r="GJ74" s="42"/>
      <c r="GK74" s="42"/>
      <c r="GL74" s="42"/>
      <c r="GM74" s="42"/>
      <c r="GN74" s="42"/>
      <c r="GO74" s="311"/>
      <c r="GP74" s="311"/>
      <c r="GQ74" s="311"/>
      <c r="GR74" s="311"/>
      <c r="GS74" s="311"/>
      <c r="GT74" s="311"/>
      <c r="GU74" s="35"/>
      <c r="GV74" s="35"/>
      <c r="GW74" s="35"/>
      <c r="GX74" s="35"/>
      <c r="GY74" s="49">
        <f t="shared" si="2"/>
        <v>0</v>
      </c>
    </row>
    <row r="75" spans="1:207" ht="12.75" customHeight="1" thickBot="1">
      <c r="A75" s="443" t="s">
        <v>98</v>
      </c>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444"/>
      <c r="AA75" s="444"/>
      <c r="AB75" s="444"/>
      <c r="AC75" s="444"/>
      <c r="AD75" s="444"/>
      <c r="AE75" s="444"/>
      <c r="AF75" s="444"/>
      <c r="AG75" s="444"/>
      <c r="AH75" s="444"/>
      <c r="AI75" s="444"/>
      <c r="AJ75" s="444"/>
      <c r="AK75" s="444"/>
      <c r="AL75" s="444"/>
      <c r="AM75" s="444"/>
      <c r="AN75" s="444"/>
      <c r="AO75" s="444"/>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444"/>
      <c r="BL75" s="444"/>
      <c r="BM75" s="444"/>
      <c r="BN75" s="444"/>
      <c r="BO75" s="444"/>
      <c r="BP75" s="444"/>
      <c r="BQ75" s="444"/>
      <c r="BR75" s="444"/>
      <c r="BS75" s="444"/>
      <c r="BT75" s="444"/>
      <c r="BU75" s="444"/>
      <c r="BV75" s="444"/>
      <c r="BW75" s="445"/>
      <c r="BX75" s="355" t="s">
        <v>99</v>
      </c>
      <c r="BY75" s="356"/>
      <c r="BZ75" s="356"/>
      <c r="CA75" s="356"/>
      <c r="CB75" s="356"/>
      <c r="CC75" s="356"/>
      <c r="CD75" s="356"/>
      <c r="CE75" s="357"/>
      <c r="CF75" s="358" t="s">
        <v>95</v>
      </c>
      <c r="CG75" s="356"/>
      <c r="CH75" s="356"/>
      <c r="CI75" s="356"/>
      <c r="CJ75" s="356"/>
      <c r="CK75" s="356"/>
      <c r="CL75" s="356"/>
      <c r="CM75" s="356"/>
      <c r="CN75" s="356"/>
      <c r="CO75" s="356"/>
      <c r="CP75" s="356"/>
      <c r="CQ75" s="356"/>
      <c r="CR75" s="357"/>
      <c r="CS75" s="358" t="s">
        <v>273</v>
      </c>
      <c r="CT75" s="356"/>
      <c r="CU75" s="356"/>
      <c r="CV75" s="356"/>
      <c r="CW75" s="356"/>
      <c r="CX75" s="356"/>
      <c r="CY75" s="356"/>
      <c r="CZ75" s="356"/>
      <c r="DA75" s="356"/>
      <c r="DB75" s="356"/>
      <c r="DC75" s="356"/>
      <c r="DD75" s="356"/>
      <c r="DE75" s="357"/>
      <c r="DF75" s="440"/>
      <c r="DG75" s="441"/>
      <c r="DH75" s="441"/>
      <c r="DI75" s="441"/>
      <c r="DJ75" s="441"/>
      <c r="DK75" s="441"/>
      <c r="DL75" s="441"/>
      <c r="DM75" s="441"/>
      <c r="DN75" s="441"/>
      <c r="DO75" s="441"/>
      <c r="DP75" s="441"/>
      <c r="DQ75" s="441"/>
      <c r="DR75" s="442"/>
      <c r="DS75" s="349"/>
      <c r="DT75" s="350"/>
      <c r="DU75" s="350"/>
      <c r="DV75" s="350"/>
      <c r="DW75" s="350"/>
      <c r="DX75" s="350"/>
      <c r="DY75" s="350"/>
      <c r="DZ75" s="350"/>
      <c r="EA75" s="350"/>
      <c r="EB75" s="350"/>
      <c r="EC75" s="350"/>
      <c r="ED75" s="350"/>
      <c r="EE75" s="351"/>
      <c r="EF75" s="349"/>
      <c r="EG75" s="350"/>
      <c r="EH75" s="350"/>
      <c r="EI75" s="350"/>
      <c r="EJ75" s="350"/>
      <c r="EK75" s="350"/>
      <c r="EL75" s="350"/>
      <c r="EM75" s="350"/>
      <c r="EN75" s="350"/>
      <c r="EO75" s="350"/>
      <c r="EP75" s="350"/>
      <c r="EQ75" s="350"/>
      <c r="ER75" s="351"/>
      <c r="ES75" s="349" t="s">
        <v>47</v>
      </c>
      <c r="ET75" s="350"/>
      <c r="EU75" s="350"/>
      <c r="EV75" s="350"/>
      <c r="EW75" s="350"/>
      <c r="EX75" s="350"/>
      <c r="EY75" s="350"/>
      <c r="EZ75" s="350"/>
      <c r="FA75" s="350"/>
      <c r="FB75" s="350"/>
      <c r="FC75" s="350"/>
      <c r="FD75" s="350"/>
      <c r="FE75" s="352"/>
      <c r="FH75" s="35">
        <v>244</v>
      </c>
      <c r="FI75" s="35" t="s">
        <v>379</v>
      </c>
      <c r="FJ75" s="46"/>
      <c r="FK75" s="46"/>
      <c r="FL75" s="46"/>
      <c r="FM75" s="46"/>
      <c r="FN75" s="47"/>
      <c r="FO75" s="47"/>
      <c r="FP75" s="69"/>
      <c r="FQ75" s="46"/>
      <c r="FR75" s="46"/>
      <c r="FS75" s="46"/>
      <c r="FT75" s="46"/>
      <c r="FU75" s="69"/>
      <c r="FV75" s="46"/>
      <c r="FW75" s="69"/>
      <c r="FX75" s="43"/>
      <c r="FY75" s="43"/>
      <c r="FZ75" s="43"/>
      <c r="GA75" s="42"/>
      <c r="GB75" s="42"/>
      <c r="GC75" s="42"/>
      <c r="GD75" s="42"/>
      <c r="GE75" s="42"/>
      <c r="GF75" s="42"/>
      <c r="GG75" s="42"/>
      <c r="GH75" s="42"/>
      <c r="GI75" s="42"/>
      <c r="GJ75" s="42"/>
      <c r="GK75" s="42"/>
      <c r="GL75" s="42"/>
      <c r="GM75" s="42"/>
      <c r="GN75" s="42"/>
      <c r="GO75" s="311"/>
      <c r="GP75" s="311"/>
      <c r="GQ75" s="311"/>
      <c r="GR75" s="311"/>
      <c r="GS75" s="311"/>
      <c r="GT75" s="311"/>
      <c r="GU75" s="35"/>
      <c r="GV75" s="35"/>
      <c r="GW75" s="35"/>
      <c r="GX75" s="35"/>
      <c r="GY75" s="49">
        <f t="shared" si="2"/>
        <v>0</v>
      </c>
    </row>
    <row r="76" spans="1:207" ht="10.5" customHeight="1">
      <c r="A76" s="430" t="s">
        <v>101</v>
      </c>
      <c r="B76" s="431"/>
      <c r="C76" s="431"/>
      <c r="D76" s="431"/>
      <c r="E76" s="431"/>
      <c r="F76" s="431"/>
      <c r="G76" s="431"/>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1"/>
      <c r="AY76" s="431"/>
      <c r="AZ76" s="431"/>
      <c r="BA76" s="431"/>
      <c r="BB76" s="431"/>
      <c r="BC76" s="431"/>
      <c r="BD76" s="431"/>
      <c r="BE76" s="431"/>
      <c r="BF76" s="431"/>
      <c r="BG76" s="431"/>
      <c r="BH76" s="431"/>
      <c r="BI76" s="431"/>
      <c r="BJ76" s="431"/>
      <c r="BK76" s="431"/>
      <c r="BL76" s="431"/>
      <c r="BM76" s="431"/>
      <c r="BN76" s="431"/>
      <c r="BO76" s="431"/>
      <c r="BP76" s="431"/>
      <c r="BQ76" s="431"/>
      <c r="BR76" s="431"/>
      <c r="BS76" s="431"/>
      <c r="BT76" s="431"/>
      <c r="BU76" s="431"/>
      <c r="BV76" s="431"/>
      <c r="BW76" s="431"/>
      <c r="BX76" s="420" t="s">
        <v>102</v>
      </c>
      <c r="BY76" s="421"/>
      <c r="BZ76" s="421"/>
      <c r="CA76" s="421"/>
      <c r="CB76" s="421"/>
      <c r="CC76" s="421"/>
      <c r="CD76" s="421"/>
      <c r="CE76" s="422"/>
      <c r="CF76" s="423" t="s">
        <v>103</v>
      </c>
      <c r="CG76" s="421"/>
      <c r="CH76" s="421"/>
      <c r="CI76" s="421"/>
      <c r="CJ76" s="421"/>
      <c r="CK76" s="421"/>
      <c r="CL76" s="421"/>
      <c r="CM76" s="421"/>
      <c r="CN76" s="421"/>
      <c r="CO76" s="421"/>
      <c r="CP76" s="421"/>
      <c r="CQ76" s="421"/>
      <c r="CR76" s="422"/>
      <c r="CS76" s="423"/>
      <c r="CT76" s="421"/>
      <c r="CU76" s="421"/>
      <c r="CV76" s="421"/>
      <c r="CW76" s="421"/>
      <c r="CX76" s="421"/>
      <c r="CY76" s="421"/>
      <c r="CZ76" s="421"/>
      <c r="DA76" s="421"/>
      <c r="DB76" s="421"/>
      <c r="DC76" s="421"/>
      <c r="DD76" s="421"/>
      <c r="DE76" s="422"/>
      <c r="DF76" s="424">
        <f>DF77</f>
        <v>0</v>
      </c>
      <c r="DG76" s="425"/>
      <c r="DH76" s="425"/>
      <c r="DI76" s="425"/>
      <c r="DJ76" s="425"/>
      <c r="DK76" s="425"/>
      <c r="DL76" s="425"/>
      <c r="DM76" s="425"/>
      <c r="DN76" s="425"/>
      <c r="DO76" s="425"/>
      <c r="DP76" s="425"/>
      <c r="DQ76" s="425"/>
      <c r="DR76" s="426"/>
      <c r="DS76" s="424">
        <f>DS77</f>
        <v>0</v>
      </c>
      <c r="DT76" s="425"/>
      <c r="DU76" s="425"/>
      <c r="DV76" s="425"/>
      <c r="DW76" s="425"/>
      <c r="DX76" s="425"/>
      <c r="DY76" s="425"/>
      <c r="DZ76" s="425"/>
      <c r="EA76" s="425"/>
      <c r="EB76" s="425"/>
      <c r="EC76" s="425"/>
      <c r="ED76" s="425"/>
      <c r="EE76" s="426"/>
      <c r="EF76" s="424">
        <f>EF77</f>
        <v>0</v>
      </c>
      <c r="EG76" s="425"/>
      <c r="EH76" s="425"/>
      <c r="EI76" s="425"/>
      <c r="EJ76" s="425"/>
      <c r="EK76" s="425"/>
      <c r="EL76" s="425"/>
      <c r="EM76" s="425"/>
      <c r="EN76" s="425"/>
      <c r="EO76" s="425"/>
      <c r="EP76" s="425"/>
      <c r="EQ76" s="425"/>
      <c r="ER76" s="426"/>
      <c r="ES76" s="427" t="s">
        <v>47</v>
      </c>
      <c r="ET76" s="428"/>
      <c r="EU76" s="428"/>
      <c r="EV76" s="428"/>
      <c r="EW76" s="428"/>
      <c r="EX76" s="428"/>
      <c r="EY76" s="428"/>
      <c r="EZ76" s="428"/>
      <c r="FA76" s="428"/>
      <c r="FB76" s="428"/>
      <c r="FC76" s="428"/>
      <c r="FD76" s="428"/>
      <c r="FE76" s="429"/>
      <c r="FH76" s="36" t="s">
        <v>340</v>
      </c>
      <c r="FI76" s="36"/>
      <c r="FJ76" s="48">
        <f aca="true" t="shared" si="3" ref="FJ76:FS76">SUM(FJ33:FJ74)</f>
        <v>0</v>
      </c>
      <c r="FK76" s="48">
        <f t="shared" si="3"/>
        <v>0</v>
      </c>
      <c r="FL76" s="48">
        <f t="shared" si="3"/>
        <v>0</v>
      </c>
      <c r="FM76" s="48">
        <f t="shared" si="3"/>
        <v>0</v>
      </c>
      <c r="FN76" s="48">
        <f t="shared" si="3"/>
        <v>0</v>
      </c>
      <c r="FO76" s="48">
        <f t="shared" si="3"/>
        <v>0</v>
      </c>
      <c r="FP76" s="48">
        <f t="shared" si="3"/>
        <v>0</v>
      </c>
      <c r="FQ76" s="48">
        <f t="shared" si="3"/>
        <v>0</v>
      </c>
      <c r="FR76" s="48">
        <f t="shared" si="3"/>
        <v>0</v>
      </c>
      <c r="FS76" s="48">
        <f t="shared" si="3"/>
        <v>0</v>
      </c>
      <c r="FT76" s="48">
        <f>SUM(FT33:FT75)</f>
        <v>0</v>
      </c>
      <c r="FU76" s="48">
        <f aca="true" t="shared" si="4" ref="FU76:GX76">SUM(FU33:FU74)</f>
        <v>0</v>
      </c>
      <c r="FV76" s="48">
        <f t="shared" si="4"/>
        <v>0</v>
      </c>
      <c r="FW76" s="48">
        <f t="shared" si="4"/>
        <v>0</v>
      </c>
      <c r="FX76" s="44">
        <f t="shared" si="4"/>
        <v>0</v>
      </c>
      <c r="FY76" s="44">
        <f>SUM(FY33:FY74)</f>
        <v>0</v>
      </c>
      <c r="FZ76" s="44">
        <f t="shared" si="4"/>
        <v>0</v>
      </c>
      <c r="GA76" s="44">
        <f t="shared" si="4"/>
        <v>0</v>
      </c>
      <c r="GB76" s="44">
        <f t="shared" si="4"/>
        <v>0</v>
      </c>
      <c r="GC76" s="44">
        <f t="shared" si="4"/>
        <v>0</v>
      </c>
      <c r="GD76" s="44">
        <f t="shared" si="4"/>
        <v>0</v>
      </c>
      <c r="GE76" s="44">
        <f t="shared" si="4"/>
        <v>0</v>
      </c>
      <c r="GF76" s="44">
        <f t="shared" si="4"/>
        <v>0</v>
      </c>
      <c r="GG76" s="44">
        <f t="shared" si="4"/>
        <v>0</v>
      </c>
      <c r="GH76" s="44"/>
      <c r="GI76" s="44"/>
      <c r="GJ76" s="44">
        <f t="shared" si="4"/>
        <v>0</v>
      </c>
      <c r="GK76" s="44">
        <f t="shared" si="4"/>
        <v>0</v>
      </c>
      <c r="GL76" s="44">
        <f t="shared" si="4"/>
        <v>0</v>
      </c>
      <c r="GM76" s="44">
        <f t="shared" si="4"/>
        <v>0</v>
      </c>
      <c r="GN76" s="44">
        <f t="shared" si="4"/>
        <v>0</v>
      </c>
      <c r="GO76" s="312">
        <f t="shared" si="4"/>
        <v>0</v>
      </c>
      <c r="GP76" s="312">
        <f t="shared" si="4"/>
        <v>0</v>
      </c>
      <c r="GQ76" s="312">
        <f t="shared" si="4"/>
        <v>0</v>
      </c>
      <c r="GR76" s="312">
        <f t="shared" si="4"/>
        <v>0</v>
      </c>
      <c r="GS76" s="312">
        <f t="shared" si="4"/>
        <v>0</v>
      </c>
      <c r="GT76" s="312">
        <f t="shared" si="4"/>
        <v>0</v>
      </c>
      <c r="GU76" s="314">
        <f t="shared" si="4"/>
        <v>0</v>
      </c>
      <c r="GV76" s="36">
        <f t="shared" si="4"/>
        <v>0</v>
      </c>
      <c r="GW76" s="36">
        <f t="shared" si="4"/>
        <v>0</v>
      </c>
      <c r="GX76" s="36">
        <f t="shared" si="4"/>
        <v>0</v>
      </c>
      <c r="GY76" s="54">
        <f>SUM(FJ76:GX76)</f>
        <v>0</v>
      </c>
    </row>
    <row r="77" spans="1:207" ht="21.75" customHeight="1">
      <c r="A77" s="388" t="s">
        <v>104</v>
      </c>
      <c r="B77" s="389"/>
      <c r="C77" s="389"/>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89"/>
      <c r="AY77" s="389"/>
      <c r="AZ77" s="389"/>
      <c r="BA77" s="389"/>
      <c r="BB77" s="389"/>
      <c r="BC77" s="389"/>
      <c r="BD77" s="389"/>
      <c r="BE77" s="389"/>
      <c r="BF77" s="389"/>
      <c r="BG77" s="389"/>
      <c r="BH77" s="389"/>
      <c r="BI77" s="389"/>
      <c r="BJ77" s="389"/>
      <c r="BK77" s="389"/>
      <c r="BL77" s="389"/>
      <c r="BM77" s="389"/>
      <c r="BN77" s="389"/>
      <c r="BO77" s="389"/>
      <c r="BP77" s="389"/>
      <c r="BQ77" s="389"/>
      <c r="BR77" s="389"/>
      <c r="BS77" s="389"/>
      <c r="BT77" s="389"/>
      <c r="BU77" s="389"/>
      <c r="BV77" s="389"/>
      <c r="BW77" s="389"/>
      <c r="BX77" s="337" t="s">
        <v>105</v>
      </c>
      <c r="BY77" s="338"/>
      <c r="BZ77" s="338"/>
      <c r="CA77" s="338"/>
      <c r="CB77" s="338"/>
      <c r="CC77" s="338"/>
      <c r="CD77" s="338"/>
      <c r="CE77" s="339"/>
      <c r="CF77" s="340" t="s">
        <v>106</v>
      </c>
      <c r="CG77" s="338"/>
      <c r="CH77" s="338"/>
      <c r="CI77" s="338"/>
      <c r="CJ77" s="338"/>
      <c r="CK77" s="338"/>
      <c r="CL77" s="338"/>
      <c r="CM77" s="338"/>
      <c r="CN77" s="338"/>
      <c r="CO77" s="338"/>
      <c r="CP77" s="338"/>
      <c r="CQ77" s="338"/>
      <c r="CR77" s="339"/>
      <c r="CS77" s="340"/>
      <c r="CT77" s="338"/>
      <c r="CU77" s="338"/>
      <c r="CV77" s="338"/>
      <c r="CW77" s="338"/>
      <c r="CX77" s="338"/>
      <c r="CY77" s="338"/>
      <c r="CZ77" s="338"/>
      <c r="DA77" s="338"/>
      <c r="DB77" s="338"/>
      <c r="DC77" s="338"/>
      <c r="DD77" s="338"/>
      <c r="DE77" s="339"/>
      <c r="DF77" s="369">
        <f>DF78</f>
        <v>0</v>
      </c>
      <c r="DG77" s="370"/>
      <c r="DH77" s="370"/>
      <c r="DI77" s="370"/>
      <c r="DJ77" s="370"/>
      <c r="DK77" s="370"/>
      <c r="DL77" s="370"/>
      <c r="DM77" s="370"/>
      <c r="DN77" s="370"/>
      <c r="DO77" s="370"/>
      <c r="DP77" s="370"/>
      <c r="DQ77" s="370"/>
      <c r="DR77" s="371"/>
      <c r="DS77" s="332"/>
      <c r="DT77" s="333"/>
      <c r="DU77" s="333"/>
      <c r="DV77" s="333"/>
      <c r="DW77" s="333"/>
      <c r="DX77" s="333"/>
      <c r="DY77" s="333"/>
      <c r="DZ77" s="333"/>
      <c r="EA77" s="333"/>
      <c r="EB77" s="333"/>
      <c r="EC77" s="333"/>
      <c r="ED77" s="333"/>
      <c r="EE77" s="341"/>
      <c r="EF77" s="332"/>
      <c r="EG77" s="333"/>
      <c r="EH77" s="333"/>
      <c r="EI77" s="333"/>
      <c r="EJ77" s="333"/>
      <c r="EK77" s="333"/>
      <c r="EL77" s="333"/>
      <c r="EM77" s="333"/>
      <c r="EN77" s="333"/>
      <c r="EO77" s="333"/>
      <c r="EP77" s="333"/>
      <c r="EQ77" s="333"/>
      <c r="ER77" s="341"/>
      <c r="ES77" s="332" t="s">
        <v>47</v>
      </c>
      <c r="ET77" s="333"/>
      <c r="EU77" s="333"/>
      <c r="EV77" s="333"/>
      <c r="EW77" s="333"/>
      <c r="EX77" s="333"/>
      <c r="EY77" s="333"/>
      <c r="EZ77" s="333"/>
      <c r="FA77" s="333"/>
      <c r="FB77" s="333"/>
      <c r="FC77" s="333"/>
      <c r="FD77" s="333"/>
      <c r="FE77" s="334"/>
      <c r="FH77" s="23">
        <v>111</v>
      </c>
      <c r="FI77" s="23">
        <v>21101</v>
      </c>
      <c r="FJ77" s="47"/>
      <c r="FK77" s="47"/>
      <c r="FL77" s="46">
        <v>44300000</v>
      </c>
      <c r="FM77" s="46">
        <v>1860600</v>
      </c>
      <c r="FN77" s="46">
        <v>83500</v>
      </c>
      <c r="FO77" s="46">
        <v>2242000</v>
      </c>
      <c r="FP77" s="46"/>
      <c r="FQ77" s="46"/>
      <c r="FR77" s="46"/>
      <c r="FS77" s="46"/>
      <c r="FT77" s="46"/>
      <c r="FU77" s="46"/>
      <c r="FV77" s="46"/>
      <c r="FW77" s="47"/>
      <c r="FX77" s="42"/>
      <c r="FY77" s="42"/>
      <c r="FZ77" s="42"/>
      <c r="GA77" s="42"/>
      <c r="GB77" s="42"/>
      <c r="GC77" s="43"/>
      <c r="GD77" s="323"/>
      <c r="GE77" s="42"/>
      <c r="GF77" s="42"/>
      <c r="GG77" s="42"/>
      <c r="GH77" s="42"/>
      <c r="GI77" s="328"/>
      <c r="GJ77" s="43"/>
      <c r="GK77" s="42"/>
      <c r="GL77" s="42"/>
      <c r="GM77" s="42"/>
      <c r="GN77" s="42"/>
      <c r="GO77" s="311"/>
      <c r="GP77" s="311"/>
      <c r="GQ77" s="311"/>
      <c r="GR77" s="311"/>
      <c r="GS77" s="311"/>
      <c r="GT77" s="311"/>
      <c r="GU77" s="23">
        <v>20000</v>
      </c>
      <c r="GV77" s="23"/>
      <c r="GW77" s="23"/>
      <c r="GX77" s="23"/>
      <c r="GY77" s="49">
        <f t="shared" si="2"/>
        <v>48506100</v>
      </c>
    </row>
    <row r="78" spans="1:207" ht="33.75" customHeight="1">
      <c r="A78" s="367" t="s">
        <v>107</v>
      </c>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37" t="s">
        <v>108</v>
      </c>
      <c r="BY78" s="338"/>
      <c r="BZ78" s="338"/>
      <c r="CA78" s="338"/>
      <c r="CB78" s="338"/>
      <c r="CC78" s="338"/>
      <c r="CD78" s="338"/>
      <c r="CE78" s="339"/>
      <c r="CF78" s="340" t="s">
        <v>109</v>
      </c>
      <c r="CG78" s="338"/>
      <c r="CH78" s="338"/>
      <c r="CI78" s="338"/>
      <c r="CJ78" s="338"/>
      <c r="CK78" s="338"/>
      <c r="CL78" s="338"/>
      <c r="CM78" s="338"/>
      <c r="CN78" s="338"/>
      <c r="CO78" s="338"/>
      <c r="CP78" s="338"/>
      <c r="CQ78" s="338"/>
      <c r="CR78" s="339"/>
      <c r="CS78" s="340" t="s">
        <v>314</v>
      </c>
      <c r="CT78" s="338"/>
      <c r="CU78" s="338"/>
      <c r="CV78" s="338"/>
      <c r="CW78" s="338"/>
      <c r="CX78" s="338"/>
      <c r="CY78" s="338"/>
      <c r="CZ78" s="338"/>
      <c r="DA78" s="338"/>
      <c r="DB78" s="338"/>
      <c r="DC78" s="338"/>
      <c r="DD78" s="338"/>
      <c r="DE78" s="339"/>
      <c r="DF78" s="369">
        <f>GY118</f>
        <v>0</v>
      </c>
      <c r="DG78" s="370"/>
      <c r="DH78" s="370"/>
      <c r="DI78" s="370"/>
      <c r="DJ78" s="370"/>
      <c r="DK78" s="370"/>
      <c r="DL78" s="370"/>
      <c r="DM78" s="370"/>
      <c r="DN78" s="370"/>
      <c r="DO78" s="370"/>
      <c r="DP78" s="370"/>
      <c r="DQ78" s="370"/>
      <c r="DR78" s="371"/>
      <c r="DS78" s="332"/>
      <c r="DT78" s="333"/>
      <c r="DU78" s="333"/>
      <c r="DV78" s="333"/>
      <c r="DW78" s="333"/>
      <c r="DX78" s="333"/>
      <c r="DY78" s="333"/>
      <c r="DZ78" s="333"/>
      <c r="EA78" s="333"/>
      <c r="EB78" s="333"/>
      <c r="EC78" s="333"/>
      <c r="ED78" s="333"/>
      <c r="EE78" s="341"/>
      <c r="EF78" s="332"/>
      <c r="EG78" s="333"/>
      <c r="EH78" s="333"/>
      <c r="EI78" s="333"/>
      <c r="EJ78" s="333"/>
      <c r="EK78" s="333"/>
      <c r="EL78" s="333"/>
      <c r="EM78" s="333"/>
      <c r="EN78" s="333"/>
      <c r="EO78" s="333"/>
      <c r="EP78" s="333"/>
      <c r="EQ78" s="333"/>
      <c r="ER78" s="341"/>
      <c r="ES78" s="332" t="s">
        <v>47</v>
      </c>
      <c r="ET78" s="333"/>
      <c r="EU78" s="333"/>
      <c r="EV78" s="333"/>
      <c r="EW78" s="333"/>
      <c r="EX78" s="333"/>
      <c r="EY78" s="333"/>
      <c r="EZ78" s="333"/>
      <c r="FA78" s="333"/>
      <c r="FB78" s="333"/>
      <c r="FC78" s="333"/>
      <c r="FD78" s="333"/>
      <c r="FE78" s="334"/>
      <c r="FH78" s="49">
        <v>112</v>
      </c>
      <c r="FI78" s="49">
        <v>21201</v>
      </c>
      <c r="FJ78" s="287"/>
      <c r="FK78" s="287"/>
      <c r="FL78" s="49">
        <v>2400</v>
      </c>
      <c r="FM78" s="49"/>
      <c r="FN78" s="49"/>
      <c r="FO78" s="49"/>
      <c r="FP78" s="49"/>
      <c r="FQ78" s="49"/>
      <c r="FR78" s="49"/>
      <c r="FS78" s="49"/>
      <c r="FT78" s="49"/>
      <c r="FU78" s="49"/>
      <c r="FV78" s="49"/>
      <c r="FW78" s="287"/>
      <c r="FX78" s="49"/>
      <c r="FY78" s="49"/>
      <c r="FZ78" s="49"/>
      <c r="GA78" s="49"/>
      <c r="GB78" s="49"/>
      <c r="GC78" s="287"/>
      <c r="GD78" s="49"/>
      <c r="GE78" s="49"/>
      <c r="GF78" s="49"/>
      <c r="GG78" s="49"/>
      <c r="GH78" s="49"/>
      <c r="GI78" s="49"/>
      <c r="GJ78" s="287"/>
      <c r="GK78" s="49"/>
      <c r="GL78" s="49"/>
      <c r="GM78" s="49"/>
      <c r="GN78" s="49"/>
      <c r="GO78" s="311"/>
      <c r="GP78" s="311"/>
      <c r="GQ78" s="311"/>
      <c r="GR78" s="311"/>
      <c r="GS78" s="311"/>
      <c r="GT78" s="311"/>
      <c r="GU78" s="49"/>
      <c r="GV78" s="49"/>
      <c r="GW78" s="49"/>
      <c r="GX78" s="49"/>
      <c r="GY78" s="49">
        <f t="shared" si="2"/>
        <v>2400</v>
      </c>
    </row>
    <row r="79" spans="1:207" ht="10.5" customHeight="1">
      <c r="A79" s="430" t="s">
        <v>111</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431"/>
      <c r="BQ79" s="431"/>
      <c r="BR79" s="431"/>
      <c r="BS79" s="431"/>
      <c r="BT79" s="431"/>
      <c r="BU79" s="431"/>
      <c r="BV79" s="431"/>
      <c r="BW79" s="431"/>
      <c r="BX79" s="420" t="s">
        <v>112</v>
      </c>
      <c r="BY79" s="421"/>
      <c r="BZ79" s="421"/>
      <c r="CA79" s="421"/>
      <c r="CB79" s="421"/>
      <c r="CC79" s="421"/>
      <c r="CD79" s="421"/>
      <c r="CE79" s="422"/>
      <c r="CF79" s="423" t="s">
        <v>113</v>
      </c>
      <c r="CG79" s="421"/>
      <c r="CH79" s="421"/>
      <c r="CI79" s="421"/>
      <c r="CJ79" s="421"/>
      <c r="CK79" s="421"/>
      <c r="CL79" s="421"/>
      <c r="CM79" s="421"/>
      <c r="CN79" s="421"/>
      <c r="CO79" s="421"/>
      <c r="CP79" s="421"/>
      <c r="CQ79" s="421"/>
      <c r="CR79" s="422"/>
      <c r="CS79" s="423"/>
      <c r="CT79" s="421"/>
      <c r="CU79" s="421"/>
      <c r="CV79" s="421"/>
      <c r="CW79" s="421"/>
      <c r="CX79" s="421"/>
      <c r="CY79" s="421"/>
      <c r="CZ79" s="421"/>
      <c r="DA79" s="421"/>
      <c r="DB79" s="421"/>
      <c r="DC79" s="421"/>
      <c r="DD79" s="421"/>
      <c r="DE79" s="422"/>
      <c r="DF79" s="436">
        <f>DF80+DF82</f>
        <v>69717</v>
      </c>
      <c r="DG79" s="437"/>
      <c r="DH79" s="437"/>
      <c r="DI79" s="437"/>
      <c r="DJ79" s="437"/>
      <c r="DK79" s="437"/>
      <c r="DL79" s="437"/>
      <c r="DM79" s="437"/>
      <c r="DN79" s="437"/>
      <c r="DO79" s="437"/>
      <c r="DP79" s="437"/>
      <c r="DQ79" s="437"/>
      <c r="DR79" s="438"/>
      <c r="DS79" s="436">
        <f>DS80+DS82</f>
        <v>69717</v>
      </c>
      <c r="DT79" s="437"/>
      <c r="DU79" s="437"/>
      <c r="DV79" s="437"/>
      <c r="DW79" s="437"/>
      <c r="DX79" s="437"/>
      <c r="DY79" s="437"/>
      <c r="DZ79" s="437"/>
      <c r="EA79" s="437"/>
      <c r="EB79" s="437"/>
      <c r="EC79" s="437"/>
      <c r="ED79" s="437"/>
      <c r="EE79" s="438"/>
      <c r="EF79" s="436">
        <f>EF80+EF82</f>
        <v>69717</v>
      </c>
      <c r="EG79" s="437"/>
      <c r="EH79" s="437"/>
      <c r="EI79" s="437"/>
      <c r="EJ79" s="437"/>
      <c r="EK79" s="437"/>
      <c r="EL79" s="437"/>
      <c r="EM79" s="437"/>
      <c r="EN79" s="437"/>
      <c r="EO79" s="437"/>
      <c r="EP79" s="437"/>
      <c r="EQ79" s="437"/>
      <c r="ER79" s="438"/>
      <c r="ES79" s="427" t="s">
        <v>47</v>
      </c>
      <c r="ET79" s="428"/>
      <c r="EU79" s="428"/>
      <c r="EV79" s="428"/>
      <c r="EW79" s="428"/>
      <c r="EX79" s="428"/>
      <c r="EY79" s="428"/>
      <c r="EZ79" s="428"/>
      <c r="FA79" s="428"/>
      <c r="FB79" s="428"/>
      <c r="FC79" s="428"/>
      <c r="FD79" s="428"/>
      <c r="FE79" s="429"/>
      <c r="FH79" s="23">
        <v>119</v>
      </c>
      <c r="FI79" s="23">
        <v>21301</v>
      </c>
      <c r="FJ79" s="47"/>
      <c r="FK79" s="47"/>
      <c r="FL79" s="46">
        <v>13370800</v>
      </c>
      <c r="FM79" s="46">
        <v>561900</v>
      </c>
      <c r="FN79" s="46">
        <v>25200</v>
      </c>
      <c r="FO79" s="46">
        <v>677100</v>
      </c>
      <c r="FP79" s="46"/>
      <c r="FQ79" s="46"/>
      <c r="FR79" s="46"/>
      <c r="FS79" s="46"/>
      <c r="FT79" s="46"/>
      <c r="FU79" s="46"/>
      <c r="FV79" s="46"/>
      <c r="FW79" s="47"/>
      <c r="FX79" s="42"/>
      <c r="FY79" s="42"/>
      <c r="FZ79" s="42"/>
      <c r="GA79" s="42"/>
      <c r="GB79" s="42"/>
      <c r="GC79" s="43"/>
      <c r="GD79" s="323"/>
      <c r="GE79" s="42"/>
      <c r="GF79" s="42"/>
      <c r="GG79" s="42"/>
      <c r="GH79" s="42"/>
      <c r="GI79" s="328"/>
      <c r="GJ79" s="43"/>
      <c r="GK79" s="42"/>
      <c r="GL79" s="42"/>
      <c r="GM79" s="42"/>
      <c r="GN79" s="42"/>
      <c r="GO79" s="311"/>
      <c r="GP79" s="311"/>
      <c r="GQ79" s="311"/>
      <c r="GR79" s="311"/>
      <c r="GS79" s="311"/>
      <c r="GT79" s="311"/>
      <c r="GU79" s="23">
        <f>GU77*0.302</f>
        <v>6040</v>
      </c>
      <c r="GV79" s="23"/>
      <c r="GW79" s="23"/>
      <c r="GX79" s="23"/>
      <c r="GY79" s="49">
        <f t="shared" si="2"/>
        <v>14641040</v>
      </c>
    </row>
    <row r="80" spans="1:207" ht="21.75" customHeight="1">
      <c r="A80" s="388" t="s">
        <v>114</v>
      </c>
      <c r="B80" s="389"/>
      <c r="C80" s="389"/>
      <c r="D80" s="389"/>
      <c r="E80" s="389"/>
      <c r="F80" s="389"/>
      <c r="G80" s="389"/>
      <c r="H80" s="389"/>
      <c r="I80" s="389"/>
      <c r="J80" s="389"/>
      <c r="K80" s="389"/>
      <c r="L80" s="389"/>
      <c r="M80" s="389"/>
      <c r="N80" s="389"/>
      <c r="O80" s="389"/>
      <c r="P80" s="389"/>
      <c r="Q80" s="389"/>
      <c r="R80" s="389"/>
      <c r="S80" s="389"/>
      <c r="T80" s="389"/>
      <c r="U80" s="389"/>
      <c r="V80" s="389"/>
      <c r="W80" s="389"/>
      <c r="X80" s="389"/>
      <c r="Y80" s="389"/>
      <c r="Z80" s="389"/>
      <c r="AA80" s="389"/>
      <c r="AB80" s="389"/>
      <c r="AC80" s="389"/>
      <c r="AD80" s="389"/>
      <c r="AE80" s="389"/>
      <c r="AF80" s="389"/>
      <c r="AG80" s="389"/>
      <c r="AH80" s="389"/>
      <c r="AI80" s="389"/>
      <c r="AJ80" s="389"/>
      <c r="AK80" s="389"/>
      <c r="AL80" s="389"/>
      <c r="AM80" s="389"/>
      <c r="AN80" s="389"/>
      <c r="AO80" s="389"/>
      <c r="AP80" s="389"/>
      <c r="AQ80" s="389"/>
      <c r="AR80" s="389"/>
      <c r="AS80" s="389"/>
      <c r="AT80" s="389"/>
      <c r="AU80" s="389"/>
      <c r="AV80" s="389"/>
      <c r="AW80" s="389"/>
      <c r="AX80" s="389"/>
      <c r="AY80" s="389"/>
      <c r="AZ80" s="389"/>
      <c r="BA80" s="389"/>
      <c r="BB80" s="389"/>
      <c r="BC80" s="389"/>
      <c r="BD80" s="389"/>
      <c r="BE80" s="389"/>
      <c r="BF80" s="389"/>
      <c r="BG80" s="389"/>
      <c r="BH80" s="389"/>
      <c r="BI80" s="389"/>
      <c r="BJ80" s="389"/>
      <c r="BK80" s="389"/>
      <c r="BL80" s="389"/>
      <c r="BM80" s="389"/>
      <c r="BN80" s="389"/>
      <c r="BO80" s="389"/>
      <c r="BP80" s="389"/>
      <c r="BQ80" s="389"/>
      <c r="BR80" s="389"/>
      <c r="BS80" s="389"/>
      <c r="BT80" s="389"/>
      <c r="BU80" s="389"/>
      <c r="BV80" s="389"/>
      <c r="BW80" s="389"/>
      <c r="BX80" s="337" t="s">
        <v>115</v>
      </c>
      <c r="BY80" s="338"/>
      <c r="BZ80" s="338"/>
      <c r="CA80" s="338"/>
      <c r="CB80" s="338"/>
      <c r="CC80" s="338"/>
      <c r="CD80" s="338"/>
      <c r="CE80" s="339"/>
      <c r="CF80" s="340" t="s">
        <v>116</v>
      </c>
      <c r="CG80" s="338"/>
      <c r="CH80" s="338"/>
      <c r="CI80" s="338"/>
      <c r="CJ80" s="338"/>
      <c r="CK80" s="338"/>
      <c r="CL80" s="338"/>
      <c r="CM80" s="338"/>
      <c r="CN80" s="338"/>
      <c r="CO80" s="338"/>
      <c r="CP80" s="338"/>
      <c r="CQ80" s="338"/>
      <c r="CR80" s="339"/>
      <c r="CS80" s="340" t="s">
        <v>315</v>
      </c>
      <c r="CT80" s="338"/>
      <c r="CU80" s="338"/>
      <c r="CV80" s="338"/>
      <c r="CW80" s="338"/>
      <c r="CX80" s="338"/>
      <c r="CY80" s="338"/>
      <c r="CZ80" s="338"/>
      <c r="DA80" s="338"/>
      <c r="DB80" s="338"/>
      <c r="DC80" s="338"/>
      <c r="DD80" s="338"/>
      <c r="DE80" s="339"/>
      <c r="DF80" s="345">
        <f>GY56+GY102</f>
        <v>69717</v>
      </c>
      <c r="DG80" s="346"/>
      <c r="DH80" s="346"/>
      <c r="DI80" s="346"/>
      <c r="DJ80" s="346"/>
      <c r="DK80" s="346"/>
      <c r="DL80" s="346"/>
      <c r="DM80" s="346"/>
      <c r="DN80" s="346"/>
      <c r="DO80" s="346"/>
      <c r="DP80" s="346"/>
      <c r="DQ80" s="346"/>
      <c r="DR80" s="347"/>
      <c r="DS80" s="332">
        <v>69717</v>
      </c>
      <c r="DT80" s="333"/>
      <c r="DU80" s="333"/>
      <c r="DV80" s="333"/>
      <c r="DW80" s="333"/>
      <c r="DX80" s="333"/>
      <c r="DY80" s="333"/>
      <c r="DZ80" s="333"/>
      <c r="EA80" s="333"/>
      <c r="EB80" s="333"/>
      <c r="EC80" s="333"/>
      <c r="ED80" s="333"/>
      <c r="EE80" s="341"/>
      <c r="EF80" s="332">
        <v>69717</v>
      </c>
      <c r="EG80" s="333"/>
      <c r="EH80" s="333"/>
      <c r="EI80" s="333"/>
      <c r="EJ80" s="333"/>
      <c r="EK80" s="333"/>
      <c r="EL80" s="333"/>
      <c r="EM80" s="333"/>
      <c r="EN80" s="333"/>
      <c r="EO80" s="333"/>
      <c r="EP80" s="333"/>
      <c r="EQ80" s="333"/>
      <c r="ER80" s="341"/>
      <c r="ES80" s="332" t="s">
        <v>47</v>
      </c>
      <c r="ET80" s="333"/>
      <c r="EU80" s="333"/>
      <c r="EV80" s="333"/>
      <c r="EW80" s="333"/>
      <c r="EX80" s="333"/>
      <c r="EY80" s="333"/>
      <c r="EZ80" s="333"/>
      <c r="FA80" s="333"/>
      <c r="FB80" s="333"/>
      <c r="FC80" s="333"/>
      <c r="FD80" s="333"/>
      <c r="FE80" s="334"/>
      <c r="FH80" s="23">
        <v>112</v>
      </c>
      <c r="FI80" s="23">
        <v>21401</v>
      </c>
      <c r="FJ80" s="47"/>
      <c r="FK80" s="47"/>
      <c r="FL80" s="46"/>
      <c r="FM80" s="46"/>
      <c r="FN80" s="46"/>
      <c r="FO80" s="46"/>
      <c r="FP80" s="46"/>
      <c r="FQ80" s="46"/>
      <c r="FR80" s="46"/>
      <c r="FS80" s="46"/>
      <c r="FT80" s="46"/>
      <c r="FU80" s="46"/>
      <c r="FV80" s="46"/>
      <c r="FW80" s="47"/>
      <c r="FX80" s="318"/>
      <c r="FY80" s="318"/>
      <c r="FZ80" s="42"/>
      <c r="GA80" s="42"/>
      <c r="GB80" s="42"/>
      <c r="GC80" s="43"/>
      <c r="GD80" s="42"/>
      <c r="GE80" s="42"/>
      <c r="GF80" s="42"/>
      <c r="GG80" s="42"/>
      <c r="GH80" s="42"/>
      <c r="GI80" s="42"/>
      <c r="GJ80" s="43"/>
      <c r="GK80" s="42"/>
      <c r="GL80" s="42"/>
      <c r="GM80" s="42"/>
      <c r="GN80" s="42"/>
      <c r="GO80" s="311"/>
      <c r="GP80" s="311"/>
      <c r="GQ80" s="311"/>
      <c r="GR80" s="311"/>
      <c r="GS80" s="311"/>
      <c r="GT80" s="311"/>
      <c r="GU80" s="23"/>
      <c r="GV80" s="23"/>
      <c r="GW80" s="23"/>
      <c r="GX80" s="23"/>
      <c r="GY80" s="49">
        <f t="shared" si="2"/>
        <v>0</v>
      </c>
    </row>
    <row r="81" spans="1:207" ht="21.75" customHeight="1">
      <c r="A81" s="388" t="s">
        <v>117</v>
      </c>
      <c r="B81" s="389"/>
      <c r="C81" s="389"/>
      <c r="D81" s="389"/>
      <c r="E81" s="389"/>
      <c r="F81" s="389"/>
      <c r="G81" s="389"/>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89"/>
      <c r="AY81" s="389"/>
      <c r="AZ81" s="389"/>
      <c r="BA81" s="389"/>
      <c r="BB81" s="389"/>
      <c r="BC81" s="389"/>
      <c r="BD81" s="389"/>
      <c r="BE81" s="389"/>
      <c r="BF81" s="389"/>
      <c r="BG81" s="389"/>
      <c r="BH81" s="389"/>
      <c r="BI81" s="389"/>
      <c r="BJ81" s="389"/>
      <c r="BK81" s="389"/>
      <c r="BL81" s="389"/>
      <c r="BM81" s="389"/>
      <c r="BN81" s="389"/>
      <c r="BO81" s="389"/>
      <c r="BP81" s="389"/>
      <c r="BQ81" s="389"/>
      <c r="BR81" s="389"/>
      <c r="BS81" s="389"/>
      <c r="BT81" s="389"/>
      <c r="BU81" s="389"/>
      <c r="BV81" s="389"/>
      <c r="BW81" s="389"/>
      <c r="BX81" s="337" t="s">
        <v>118</v>
      </c>
      <c r="BY81" s="338"/>
      <c r="BZ81" s="338"/>
      <c r="CA81" s="338"/>
      <c r="CB81" s="338"/>
      <c r="CC81" s="338"/>
      <c r="CD81" s="338"/>
      <c r="CE81" s="339"/>
      <c r="CF81" s="340" t="s">
        <v>119</v>
      </c>
      <c r="CG81" s="338"/>
      <c r="CH81" s="338"/>
      <c r="CI81" s="338"/>
      <c r="CJ81" s="338"/>
      <c r="CK81" s="338"/>
      <c r="CL81" s="338"/>
      <c r="CM81" s="338"/>
      <c r="CN81" s="338"/>
      <c r="CO81" s="338"/>
      <c r="CP81" s="338"/>
      <c r="CQ81" s="338"/>
      <c r="CR81" s="339"/>
      <c r="CS81" s="340" t="s">
        <v>315</v>
      </c>
      <c r="CT81" s="338"/>
      <c r="CU81" s="338"/>
      <c r="CV81" s="338"/>
      <c r="CW81" s="338"/>
      <c r="CX81" s="338"/>
      <c r="CY81" s="338"/>
      <c r="CZ81" s="338"/>
      <c r="DA81" s="338"/>
      <c r="DB81" s="338"/>
      <c r="DC81" s="338"/>
      <c r="DD81" s="338"/>
      <c r="DE81" s="339"/>
      <c r="DF81" s="369"/>
      <c r="DG81" s="370"/>
      <c r="DH81" s="370"/>
      <c r="DI81" s="370"/>
      <c r="DJ81" s="370"/>
      <c r="DK81" s="370"/>
      <c r="DL81" s="370"/>
      <c r="DM81" s="370"/>
      <c r="DN81" s="370"/>
      <c r="DO81" s="370"/>
      <c r="DP81" s="370"/>
      <c r="DQ81" s="370"/>
      <c r="DR81" s="371"/>
      <c r="DS81" s="332"/>
      <c r="DT81" s="333"/>
      <c r="DU81" s="333"/>
      <c r="DV81" s="333"/>
      <c r="DW81" s="333"/>
      <c r="DX81" s="333"/>
      <c r="DY81" s="333"/>
      <c r="DZ81" s="333"/>
      <c r="EA81" s="333"/>
      <c r="EB81" s="333"/>
      <c r="EC81" s="333"/>
      <c r="ED81" s="333"/>
      <c r="EE81" s="341"/>
      <c r="EF81" s="332"/>
      <c r="EG81" s="333"/>
      <c r="EH81" s="333"/>
      <c r="EI81" s="333"/>
      <c r="EJ81" s="333"/>
      <c r="EK81" s="333"/>
      <c r="EL81" s="333"/>
      <c r="EM81" s="333"/>
      <c r="EN81" s="333"/>
      <c r="EO81" s="333"/>
      <c r="EP81" s="333"/>
      <c r="EQ81" s="333"/>
      <c r="ER81" s="341"/>
      <c r="ES81" s="332" t="s">
        <v>47</v>
      </c>
      <c r="ET81" s="333"/>
      <c r="EU81" s="333"/>
      <c r="EV81" s="333"/>
      <c r="EW81" s="333"/>
      <c r="EX81" s="333"/>
      <c r="EY81" s="333"/>
      <c r="EZ81" s="333"/>
      <c r="FA81" s="333"/>
      <c r="FB81" s="333"/>
      <c r="FC81" s="333"/>
      <c r="FD81" s="333"/>
      <c r="FE81" s="334"/>
      <c r="FH81" s="23">
        <v>244</v>
      </c>
      <c r="FI81" s="23">
        <v>22101</v>
      </c>
      <c r="FJ81" s="47"/>
      <c r="FK81" s="47"/>
      <c r="FL81" s="46"/>
      <c r="FM81" s="46">
        <v>59500</v>
      </c>
      <c r="FN81" s="46"/>
      <c r="FO81" s="46"/>
      <c r="FP81" s="46"/>
      <c r="FQ81" s="46"/>
      <c r="FR81" s="46"/>
      <c r="FS81" s="46"/>
      <c r="FT81" s="46"/>
      <c r="FU81" s="46"/>
      <c r="FV81" s="46"/>
      <c r="FW81" s="47"/>
      <c r="FX81" s="42"/>
      <c r="FY81" s="42"/>
      <c r="FZ81" s="42"/>
      <c r="GA81" s="42"/>
      <c r="GB81" s="42"/>
      <c r="GC81" s="43"/>
      <c r="GD81" s="42"/>
      <c r="GE81" s="42"/>
      <c r="GF81" s="42"/>
      <c r="GG81" s="42"/>
      <c r="GH81" s="42"/>
      <c r="GI81" s="42"/>
      <c r="GJ81" s="43"/>
      <c r="GK81" s="42"/>
      <c r="GL81" s="42"/>
      <c r="GM81" s="42"/>
      <c r="GN81" s="42"/>
      <c r="GO81" s="311"/>
      <c r="GP81" s="311"/>
      <c r="GQ81" s="311"/>
      <c r="GR81" s="311"/>
      <c r="GS81" s="311"/>
      <c r="GT81" s="311"/>
      <c r="GU81" s="23"/>
      <c r="GV81" s="23"/>
      <c r="GW81" s="23"/>
      <c r="GX81" s="23"/>
      <c r="GY81" s="49">
        <f t="shared" si="2"/>
        <v>59500</v>
      </c>
    </row>
    <row r="82" spans="1:207" ht="10.5" customHeight="1">
      <c r="A82" s="388" t="s">
        <v>120</v>
      </c>
      <c r="B82" s="389"/>
      <c r="C82" s="389"/>
      <c r="D82" s="389"/>
      <c r="E82" s="389"/>
      <c r="F82" s="389"/>
      <c r="G82" s="389"/>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389"/>
      <c r="AL82" s="389"/>
      <c r="AM82" s="389"/>
      <c r="AN82" s="389"/>
      <c r="AO82" s="389"/>
      <c r="AP82" s="389"/>
      <c r="AQ82" s="389"/>
      <c r="AR82" s="389"/>
      <c r="AS82" s="389"/>
      <c r="AT82" s="389"/>
      <c r="AU82" s="389"/>
      <c r="AV82" s="389"/>
      <c r="AW82" s="389"/>
      <c r="AX82" s="389"/>
      <c r="AY82" s="389"/>
      <c r="AZ82" s="389"/>
      <c r="BA82" s="389"/>
      <c r="BB82" s="389"/>
      <c r="BC82" s="389"/>
      <c r="BD82" s="389"/>
      <c r="BE82" s="389"/>
      <c r="BF82" s="389"/>
      <c r="BG82" s="389"/>
      <c r="BH82" s="389"/>
      <c r="BI82" s="389"/>
      <c r="BJ82" s="389"/>
      <c r="BK82" s="389"/>
      <c r="BL82" s="389"/>
      <c r="BM82" s="389"/>
      <c r="BN82" s="389"/>
      <c r="BO82" s="389"/>
      <c r="BP82" s="389"/>
      <c r="BQ82" s="389"/>
      <c r="BR82" s="389"/>
      <c r="BS82" s="389"/>
      <c r="BT82" s="389"/>
      <c r="BU82" s="389"/>
      <c r="BV82" s="389"/>
      <c r="BW82" s="389"/>
      <c r="BX82" s="337" t="s">
        <v>121</v>
      </c>
      <c r="BY82" s="338"/>
      <c r="BZ82" s="338"/>
      <c r="CA82" s="338"/>
      <c r="CB82" s="338"/>
      <c r="CC82" s="338"/>
      <c r="CD82" s="338"/>
      <c r="CE82" s="339"/>
      <c r="CF82" s="340" t="s">
        <v>122</v>
      </c>
      <c r="CG82" s="338"/>
      <c r="CH82" s="338"/>
      <c r="CI82" s="338"/>
      <c r="CJ82" s="338"/>
      <c r="CK82" s="338"/>
      <c r="CL82" s="338"/>
      <c r="CM82" s="338"/>
      <c r="CN82" s="338"/>
      <c r="CO82" s="338"/>
      <c r="CP82" s="338"/>
      <c r="CQ82" s="338"/>
      <c r="CR82" s="339"/>
      <c r="CS82" s="340" t="s">
        <v>316</v>
      </c>
      <c r="CT82" s="338"/>
      <c r="CU82" s="338"/>
      <c r="CV82" s="338"/>
      <c r="CW82" s="338"/>
      <c r="CX82" s="338"/>
      <c r="CY82" s="338"/>
      <c r="CZ82" s="338"/>
      <c r="DA82" s="338"/>
      <c r="DB82" s="338"/>
      <c r="DC82" s="338"/>
      <c r="DD82" s="338"/>
      <c r="DE82" s="339"/>
      <c r="DF82" s="369">
        <f>FM57+FM58+GE101</f>
        <v>0</v>
      </c>
      <c r="DG82" s="370"/>
      <c r="DH82" s="370"/>
      <c r="DI82" s="370"/>
      <c r="DJ82" s="370"/>
      <c r="DK82" s="370"/>
      <c r="DL82" s="370"/>
      <c r="DM82" s="370"/>
      <c r="DN82" s="370"/>
      <c r="DO82" s="370"/>
      <c r="DP82" s="370"/>
      <c r="DQ82" s="370"/>
      <c r="DR82" s="371"/>
      <c r="DS82" s="332"/>
      <c r="DT82" s="333"/>
      <c r="DU82" s="333"/>
      <c r="DV82" s="333"/>
      <c r="DW82" s="333"/>
      <c r="DX82" s="333"/>
      <c r="DY82" s="333"/>
      <c r="DZ82" s="333"/>
      <c r="EA82" s="333"/>
      <c r="EB82" s="333"/>
      <c r="EC82" s="333"/>
      <c r="ED82" s="333"/>
      <c r="EE82" s="341"/>
      <c r="EF82" s="332"/>
      <c r="EG82" s="333"/>
      <c r="EH82" s="333"/>
      <c r="EI82" s="333"/>
      <c r="EJ82" s="333"/>
      <c r="EK82" s="333"/>
      <c r="EL82" s="333"/>
      <c r="EM82" s="333"/>
      <c r="EN82" s="333"/>
      <c r="EO82" s="333"/>
      <c r="EP82" s="333"/>
      <c r="EQ82" s="333"/>
      <c r="ER82" s="341"/>
      <c r="ES82" s="332" t="s">
        <v>47</v>
      </c>
      <c r="ET82" s="333"/>
      <c r="EU82" s="333"/>
      <c r="EV82" s="333"/>
      <c r="EW82" s="333"/>
      <c r="EX82" s="333"/>
      <c r="EY82" s="333"/>
      <c r="EZ82" s="333"/>
      <c r="FA82" s="333"/>
      <c r="FB82" s="333"/>
      <c r="FC82" s="333"/>
      <c r="FD82" s="333"/>
      <c r="FE82" s="334"/>
      <c r="FH82" s="23">
        <v>244</v>
      </c>
      <c r="FI82" s="23">
        <v>22201</v>
      </c>
      <c r="FJ82" s="47"/>
      <c r="FK82" s="47"/>
      <c r="FL82" s="46"/>
      <c r="FM82" s="46">
        <v>297000</v>
      </c>
      <c r="FN82" s="46"/>
      <c r="FO82" s="46"/>
      <c r="FP82" s="46"/>
      <c r="FQ82" s="46"/>
      <c r="FR82" s="46"/>
      <c r="FS82" s="46"/>
      <c r="FT82" s="46"/>
      <c r="FU82" s="46"/>
      <c r="FV82" s="46"/>
      <c r="FW82" s="47"/>
      <c r="FX82" s="42"/>
      <c r="FY82" s="42"/>
      <c r="FZ82" s="42"/>
      <c r="GA82" s="42"/>
      <c r="GB82" s="42"/>
      <c r="GC82" s="43"/>
      <c r="GD82" s="42"/>
      <c r="GE82" s="42"/>
      <c r="GF82" s="42"/>
      <c r="GG82" s="42"/>
      <c r="GH82" s="42"/>
      <c r="GI82" s="42"/>
      <c r="GJ82" s="43"/>
      <c r="GK82" s="42"/>
      <c r="GL82" s="42"/>
      <c r="GM82" s="42"/>
      <c r="GN82" s="42"/>
      <c r="GO82" s="311"/>
      <c r="GP82" s="311"/>
      <c r="GQ82" s="311"/>
      <c r="GR82" s="311"/>
      <c r="GS82" s="311"/>
      <c r="GT82" s="311"/>
      <c r="GU82" s="23"/>
      <c r="GV82" s="23"/>
      <c r="GW82" s="23"/>
      <c r="GX82" s="23"/>
      <c r="GY82" s="49">
        <f t="shared" si="2"/>
        <v>297000</v>
      </c>
    </row>
    <row r="83" spans="1:207" ht="10.5" customHeight="1">
      <c r="A83" s="430" t="s">
        <v>123</v>
      </c>
      <c r="B83" s="431"/>
      <c r="C83" s="431"/>
      <c r="D83" s="431"/>
      <c r="E83" s="431"/>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431"/>
      <c r="BI83" s="431"/>
      <c r="BJ83" s="431"/>
      <c r="BK83" s="431"/>
      <c r="BL83" s="431"/>
      <c r="BM83" s="431"/>
      <c r="BN83" s="431"/>
      <c r="BO83" s="431"/>
      <c r="BP83" s="431"/>
      <c r="BQ83" s="431"/>
      <c r="BR83" s="431"/>
      <c r="BS83" s="431"/>
      <c r="BT83" s="431"/>
      <c r="BU83" s="431"/>
      <c r="BV83" s="431"/>
      <c r="BW83" s="431"/>
      <c r="BX83" s="420" t="s">
        <v>124</v>
      </c>
      <c r="BY83" s="421"/>
      <c r="BZ83" s="421"/>
      <c r="CA83" s="421"/>
      <c r="CB83" s="421"/>
      <c r="CC83" s="421"/>
      <c r="CD83" s="421"/>
      <c r="CE83" s="422"/>
      <c r="CF83" s="423" t="s">
        <v>47</v>
      </c>
      <c r="CG83" s="421"/>
      <c r="CH83" s="421"/>
      <c r="CI83" s="421"/>
      <c r="CJ83" s="421"/>
      <c r="CK83" s="421"/>
      <c r="CL83" s="421"/>
      <c r="CM83" s="421"/>
      <c r="CN83" s="421"/>
      <c r="CO83" s="421"/>
      <c r="CP83" s="421"/>
      <c r="CQ83" s="421"/>
      <c r="CR83" s="422"/>
      <c r="CS83" s="423"/>
      <c r="CT83" s="421"/>
      <c r="CU83" s="421"/>
      <c r="CV83" s="421"/>
      <c r="CW83" s="421"/>
      <c r="CX83" s="421"/>
      <c r="CY83" s="421"/>
      <c r="CZ83" s="421"/>
      <c r="DA83" s="421"/>
      <c r="DB83" s="421"/>
      <c r="DC83" s="421"/>
      <c r="DD83" s="421"/>
      <c r="DE83" s="422"/>
      <c r="DF83" s="424"/>
      <c r="DG83" s="425"/>
      <c r="DH83" s="425"/>
      <c r="DI83" s="425"/>
      <c r="DJ83" s="425"/>
      <c r="DK83" s="425"/>
      <c r="DL83" s="425"/>
      <c r="DM83" s="425"/>
      <c r="DN83" s="425"/>
      <c r="DO83" s="425"/>
      <c r="DP83" s="425"/>
      <c r="DQ83" s="425"/>
      <c r="DR83" s="426"/>
      <c r="DS83" s="427"/>
      <c r="DT83" s="428"/>
      <c r="DU83" s="428"/>
      <c r="DV83" s="428"/>
      <c r="DW83" s="428"/>
      <c r="DX83" s="428"/>
      <c r="DY83" s="428"/>
      <c r="DZ83" s="428"/>
      <c r="EA83" s="428"/>
      <c r="EB83" s="428"/>
      <c r="EC83" s="428"/>
      <c r="ED83" s="428"/>
      <c r="EE83" s="432"/>
      <c r="EF83" s="427"/>
      <c r="EG83" s="428"/>
      <c r="EH83" s="428"/>
      <c r="EI83" s="428"/>
      <c r="EJ83" s="428"/>
      <c r="EK83" s="428"/>
      <c r="EL83" s="428"/>
      <c r="EM83" s="428"/>
      <c r="EN83" s="428"/>
      <c r="EO83" s="428"/>
      <c r="EP83" s="428"/>
      <c r="EQ83" s="428"/>
      <c r="ER83" s="432"/>
      <c r="ES83" s="427" t="s">
        <v>47</v>
      </c>
      <c r="ET83" s="428"/>
      <c r="EU83" s="428"/>
      <c r="EV83" s="428"/>
      <c r="EW83" s="428"/>
      <c r="EX83" s="428"/>
      <c r="EY83" s="428"/>
      <c r="EZ83" s="428"/>
      <c r="FA83" s="428"/>
      <c r="FB83" s="428"/>
      <c r="FC83" s="428"/>
      <c r="FD83" s="428"/>
      <c r="FE83" s="429"/>
      <c r="FH83" s="23">
        <v>247</v>
      </c>
      <c r="FI83" s="23">
        <v>22317</v>
      </c>
      <c r="FJ83" s="47"/>
      <c r="FK83" s="47"/>
      <c r="FL83" s="46"/>
      <c r="FM83" s="46">
        <v>687900</v>
      </c>
      <c r="FN83" s="46"/>
      <c r="FO83" s="46"/>
      <c r="FP83" s="46"/>
      <c r="FQ83" s="46"/>
      <c r="FR83" s="46"/>
      <c r="FS83" s="46"/>
      <c r="FT83" s="46"/>
      <c r="FU83" s="46"/>
      <c r="FV83" s="46"/>
      <c r="FW83" s="47"/>
      <c r="FX83" s="42"/>
      <c r="FY83" s="42"/>
      <c r="FZ83" s="42"/>
      <c r="GA83" s="42"/>
      <c r="GB83" s="42"/>
      <c r="GC83" s="43"/>
      <c r="GD83" s="42"/>
      <c r="GE83" s="42"/>
      <c r="GF83" s="42"/>
      <c r="GG83" s="42"/>
      <c r="GH83" s="42"/>
      <c r="GI83" s="42"/>
      <c r="GJ83" s="43"/>
      <c r="GK83" s="42"/>
      <c r="GL83" s="42"/>
      <c r="GM83" s="42"/>
      <c r="GN83" s="42"/>
      <c r="GO83" s="311"/>
      <c r="GP83" s="311"/>
      <c r="GQ83" s="311"/>
      <c r="GR83" s="311"/>
      <c r="GS83" s="311"/>
      <c r="GT83" s="311"/>
      <c r="GU83" s="23"/>
      <c r="GV83" s="23"/>
      <c r="GW83" s="23"/>
      <c r="GX83" s="23"/>
      <c r="GY83" s="49">
        <f t="shared" si="2"/>
        <v>687900</v>
      </c>
    </row>
    <row r="84" spans="1:207" ht="21.75" customHeight="1">
      <c r="A84" s="388" t="s">
        <v>125</v>
      </c>
      <c r="B84" s="389"/>
      <c r="C84" s="389"/>
      <c r="D84" s="389"/>
      <c r="E84" s="389"/>
      <c r="F84" s="389"/>
      <c r="G84" s="389"/>
      <c r="H84" s="389"/>
      <c r="I84" s="389"/>
      <c r="J84" s="389"/>
      <c r="K84" s="389"/>
      <c r="L84" s="389"/>
      <c r="M84" s="389"/>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89"/>
      <c r="AP84" s="389"/>
      <c r="AQ84" s="389"/>
      <c r="AR84" s="389"/>
      <c r="AS84" s="389"/>
      <c r="AT84" s="389"/>
      <c r="AU84" s="389"/>
      <c r="AV84" s="389"/>
      <c r="AW84" s="389"/>
      <c r="AX84" s="389"/>
      <c r="AY84" s="389"/>
      <c r="AZ84" s="389"/>
      <c r="BA84" s="389"/>
      <c r="BB84" s="389"/>
      <c r="BC84" s="389"/>
      <c r="BD84" s="389"/>
      <c r="BE84" s="389"/>
      <c r="BF84" s="389"/>
      <c r="BG84" s="389"/>
      <c r="BH84" s="389"/>
      <c r="BI84" s="389"/>
      <c r="BJ84" s="389"/>
      <c r="BK84" s="389"/>
      <c r="BL84" s="389"/>
      <c r="BM84" s="389"/>
      <c r="BN84" s="389"/>
      <c r="BO84" s="389"/>
      <c r="BP84" s="389"/>
      <c r="BQ84" s="389"/>
      <c r="BR84" s="389"/>
      <c r="BS84" s="389"/>
      <c r="BT84" s="389"/>
      <c r="BU84" s="389"/>
      <c r="BV84" s="389"/>
      <c r="BW84" s="389"/>
      <c r="BX84" s="337" t="s">
        <v>126</v>
      </c>
      <c r="BY84" s="338"/>
      <c r="BZ84" s="338"/>
      <c r="CA84" s="338"/>
      <c r="CB84" s="338"/>
      <c r="CC84" s="338"/>
      <c r="CD84" s="338"/>
      <c r="CE84" s="339"/>
      <c r="CF84" s="340" t="s">
        <v>127</v>
      </c>
      <c r="CG84" s="338"/>
      <c r="CH84" s="338"/>
      <c r="CI84" s="338"/>
      <c r="CJ84" s="338"/>
      <c r="CK84" s="338"/>
      <c r="CL84" s="338"/>
      <c r="CM84" s="338"/>
      <c r="CN84" s="338"/>
      <c r="CO84" s="338"/>
      <c r="CP84" s="338"/>
      <c r="CQ84" s="338"/>
      <c r="CR84" s="339"/>
      <c r="CS84" s="340" t="s">
        <v>317</v>
      </c>
      <c r="CT84" s="338"/>
      <c r="CU84" s="338"/>
      <c r="CV84" s="338"/>
      <c r="CW84" s="338"/>
      <c r="CX84" s="338"/>
      <c r="CY84" s="338"/>
      <c r="CZ84" s="338"/>
      <c r="DA84" s="338"/>
      <c r="DB84" s="338"/>
      <c r="DC84" s="338"/>
      <c r="DD84" s="338"/>
      <c r="DE84" s="339"/>
      <c r="DF84" s="369"/>
      <c r="DG84" s="370"/>
      <c r="DH84" s="370"/>
      <c r="DI84" s="370"/>
      <c r="DJ84" s="370"/>
      <c r="DK84" s="370"/>
      <c r="DL84" s="370"/>
      <c r="DM84" s="370"/>
      <c r="DN84" s="370"/>
      <c r="DO84" s="370"/>
      <c r="DP84" s="370"/>
      <c r="DQ84" s="370"/>
      <c r="DR84" s="371"/>
      <c r="DS84" s="332"/>
      <c r="DT84" s="333"/>
      <c r="DU84" s="333"/>
      <c r="DV84" s="333"/>
      <c r="DW84" s="333"/>
      <c r="DX84" s="333"/>
      <c r="DY84" s="333"/>
      <c r="DZ84" s="333"/>
      <c r="EA84" s="333"/>
      <c r="EB84" s="333"/>
      <c r="EC84" s="333"/>
      <c r="ED84" s="333"/>
      <c r="EE84" s="341"/>
      <c r="EF84" s="332"/>
      <c r="EG84" s="333"/>
      <c r="EH84" s="333"/>
      <c r="EI84" s="333"/>
      <c r="EJ84" s="333"/>
      <c r="EK84" s="333"/>
      <c r="EL84" s="333"/>
      <c r="EM84" s="333"/>
      <c r="EN84" s="333"/>
      <c r="EO84" s="333"/>
      <c r="EP84" s="333"/>
      <c r="EQ84" s="333"/>
      <c r="ER84" s="341"/>
      <c r="ES84" s="332" t="s">
        <v>47</v>
      </c>
      <c r="ET84" s="333"/>
      <c r="EU84" s="333"/>
      <c r="EV84" s="333"/>
      <c r="EW84" s="333"/>
      <c r="EX84" s="333"/>
      <c r="EY84" s="333"/>
      <c r="EZ84" s="333"/>
      <c r="FA84" s="333"/>
      <c r="FB84" s="333"/>
      <c r="FC84" s="333"/>
      <c r="FD84" s="333"/>
      <c r="FE84" s="334"/>
      <c r="FH84" s="23">
        <v>247</v>
      </c>
      <c r="FI84" s="23">
        <v>22326</v>
      </c>
      <c r="FJ84" s="47"/>
      <c r="FK84" s="47"/>
      <c r="FL84" s="46"/>
      <c r="FM84" s="46">
        <v>4308000</v>
      </c>
      <c r="FN84" s="46"/>
      <c r="FO84" s="46"/>
      <c r="FP84" s="46"/>
      <c r="FQ84" s="46"/>
      <c r="FR84" s="46"/>
      <c r="FS84" s="46"/>
      <c r="FT84" s="46"/>
      <c r="FU84" s="46"/>
      <c r="FV84" s="46"/>
      <c r="FW84" s="47"/>
      <c r="FX84" s="42"/>
      <c r="FY84" s="42"/>
      <c r="FZ84" s="42"/>
      <c r="GA84" s="42"/>
      <c r="GB84" s="42"/>
      <c r="GC84" s="43"/>
      <c r="GD84" s="42"/>
      <c r="GE84" s="42"/>
      <c r="GF84" s="42"/>
      <c r="GG84" s="42"/>
      <c r="GH84" s="42"/>
      <c r="GI84" s="42"/>
      <c r="GJ84" s="43"/>
      <c r="GK84" s="42"/>
      <c r="GL84" s="42"/>
      <c r="GM84" s="42"/>
      <c r="GN84" s="42"/>
      <c r="GO84" s="311"/>
      <c r="GP84" s="311"/>
      <c r="GQ84" s="311"/>
      <c r="GR84" s="311"/>
      <c r="GS84" s="311"/>
      <c r="GT84" s="311"/>
      <c r="GU84" s="23"/>
      <c r="GV84" s="23"/>
      <c r="GW84" s="23"/>
      <c r="GX84" s="23"/>
      <c r="GY84" s="49">
        <f t="shared" si="2"/>
        <v>4308000</v>
      </c>
    </row>
    <row r="85" spans="1:207" ht="21.75" customHeight="1">
      <c r="A85" s="388" t="s">
        <v>125</v>
      </c>
      <c r="B85" s="389"/>
      <c r="C85" s="389"/>
      <c r="D85" s="389"/>
      <c r="E85" s="389"/>
      <c r="F85" s="389"/>
      <c r="G85" s="389"/>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389"/>
      <c r="AL85" s="389"/>
      <c r="AM85" s="389"/>
      <c r="AN85" s="389"/>
      <c r="AO85" s="389"/>
      <c r="AP85" s="389"/>
      <c r="AQ85" s="389"/>
      <c r="AR85" s="389"/>
      <c r="AS85" s="389"/>
      <c r="AT85" s="389"/>
      <c r="AU85" s="389"/>
      <c r="AV85" s="389"/>
      <c r="AW85" s="389"/>
      <c r="AX85" s="389"/>
      <c r="AY85" s="389"/>
      <c r="AZ85" s="389"/>
      <c r="BA85" s="389"/>
      <c r="BB85" s="389"/>
      <c r="BC85" s="389"/>
      <c r="BD85" s="389"/>
      <c r="BE85" s="389"/>
      <c r="BF85" s="389"/>
      <c r="BG85" s="389"/>
      <c r="BH85" s="389"/>
      <c r="BI85" s="389"/>
      <c r="BJ85" s="389"/>
      <c r="BK85" s="389"/>
      <c r="BL85" s="389"/>
      <c r="BM85" s="389"/>
      <c r="BN85" s="389"/>
      <c r="BO85" s="389"/>
      <c r="BP85" s="389"/>
      <c r="BQ85" s="389"/>
      <c r="BR85" s="389"/>
      <c r="BS85" s="389"/>
      <c r="BT85" s="389"/>
      <c r="BU85" s="389"/>
      <c r="BV85" s="389"/>
      <c r="BW85" s="389"/>
      <c r="BX85" s="337" t="s">
        <v>126</v>
      </c>
      <c r="BY85" s="338"/>
      <c r="BZ85" s="338"/>
      <c r="CA85" s="338"/>
      <c r="CB85" s="338"/>
      <c r="CC85" s="338"/>
      <c r="CD85" s="338"/>
      <c r="CE85" s="339"/>
      <c r="CF85" s="340" t="s">
        <v>127</v>
      </c>
      <c r="CG85" s="338"/>
      <c r="CH85" s="338"/>
      <c r="CI85" s="338"/>
      <c r="CJ85" s="338"/>
      <c r="CK85" s="338"/>
      <c r="CL85" s="338"/>
      <c r="CM85" s="338"/>
      <c r="CN85" s="338"/>
      <c r="CO85" s="338"/>
      <c r="CP85" s="338"/>
      <c r="CQ85" s="338"/>
      <c r="CR85" s="339"/>
      <c r="CS85" s="340" t="s">
        <v>317</v>
      </c>
      <c r="CT85" s="338"/>
      <c r="CU85" s="338"/>
      <c r="CV85" s="338"/>
      <c r="CW85" s="338"/>
      <c r="CX85" s="338"/>
      <c r="CY85" s="338"/>
      <c r="CZ85" s="338"/>
      <c r="DA85" s="338"/>
      <c r="DB85" s="338"/>
      <c r="DC85" s="338"/>
      <c r="DD85" s="338"/>
      <c r="DE85" s="339"/>
      <c r="DF85" s="369"/>
      <c r="DG85" s="370"/>
      <c r="DH85" s="370"/>
      <c r="DI85" s="370"/>
      <c r="DJ85" s="370"/>
      <c r="DK85" s="370"/>
      <c r="DL85" s="370"/>
      <c r="DM85" s="370"/>
      <c r="DN85" s="370"/>
      <c r="DO85" s="370"/>
      <c r="DP85" s="370"/>
      <c r="DQ85" s="370"/>
      <c r="DR85" s="371"/>
      <c r="DS85" s="332"/>
      <c r="DT85" s="333"/>
      <c r="DU85" s="333"/>
      <c r="DV85" s="333"/>
      <c r="DW85" s="333"/>
      <c r="DX85" s="333"/>
      <c r="DY85" s="333"/>
      <c r="DZ85" s="333"/>
      <c r="EA85" s="333"/>
      <c r="EB85" s="333"/>
      <c r="EC85" s="333"/>
      <c r="ED85" s="333"/>
      <c r="EE85" s="341"/>
      <c r="EF85" s="332"/>
      <c r="EG85" s="333"/>
      <c r="EH85" s="333"/>
      <c r="EI85" s="333"/>
      <c r="EJ85" s="333"/>
      <c r="EK85" s="333"/>
      <c r="EL85" s="333"/>
      <c r="EM85" s="333"/>
      <c r="EN85" s="333"/>
      <c r="EO85" s="333"/>
      <c r="EP85" s="333"/>
      <c r="EQ85" s="333"/>
      <c r="ER85" s="341"/>
      <c r="ES85" s="332" t="s">
        <v>47</v>
      </c>
      <c r="ET85" s="333"/>
      <c r="EU85" s="333"/>
      <c r="EV85" s="333"/>
      <c r="EW85" s="333"/>
      <c r="EX85" s="333"/>
      <c r="EY85" s="333"/>
      <c r="EZ85" s="333"/>
      <c r="FA85" s="333"/>
      <c r="FB85" s="333"/>
      <c r="FC85" s="333"/>
      <c r="FD85" s="333"/>
      <c r="FE85" s="334"/>
      <c r="FH85" s="23">
        <v>244</v>
      </c>
      <c r="FI85" s="23">
        <v>22331</v>
      </c>
      <c r="FJ85" s="47"/>
      <c r="FK85" s="47"/>
      <c r="FL85" s="46"/>
      <c r="FM85" s="46">
        <v>225600</v>
      </c>
      <c r="FN85" s="46"/>
      <c r="FO85" s="46"/>
      <c r="FP85" s="46"/>
      <c r="FQ85" s="46"/>
      <c r="FR85" s="46"/>
      <c r="FS85" s="46"/>
      <c r="FT85" s="46"/>
      <c r="FU85" s="46"/>
      <c r="FV85" s="46"/>
      <c r="FW85" s="47"/>
      <c r="FX85" s="42"/>
      <c r="FY85" s="42"/>
      <c r="FZ85" s="42"/>
      <c r="GA85" s="42"/>
      <c r="GB85" s="42"/>
      <c r="GC85" s="43"/>
      <c r="GD85" s="42"/>
      <c r="GE85" s="42"/>
      <c r="GF85" s="42"/>
      <c r="GG85" s="42"/>
      <c r="GH85" s="42"/>
      <c r="GI85" s="42"/>
      <c r="GJ85" s="43"/>
      <c r="GK85" s="42"/>
      <c r="GL85" s="42"/>
      <c r="GM85" s="42"/>
      <c r="GN85" s="42"/>
      <c r="GO85" s="311"/>
      <c r="GP85" s="311"/>
      <c r="GQ85" s="311"/>
      <c r="GR85" s="311"/>
      <c r="GS85" s="311"/>
      <c r="GT85" s="311"/>
      <c r="GU85" s="23"/>
      <c r="GV85" s="23"/>
      <c r="GW85" s="23"/>
      <c r="GX85" s="23"/>
      <c r="GY85" s="49">
        <f t="shared" si="2"/>
        <v>225600</v>
      </c>
    </row>
    <row r="86" spans="1:207" ht="12.75" customHeight="1">
      <c r="A86" s="430" t="s">
        <v>128</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1"/>
      <c r="BN86" s="431"/>
      <c r="BO86" s="431"/>
      <c r="BP86" s="431"/>
      <c r="BQ86" s="431"/>
      <c r="BR86" s="431"/>
      <c r="BS86" s="431"/>
      <c r="BT86" s="431"/>
      <c r="BU86" s="431"/>
      <c r="BV86" s="431"/>
      <c r="BW86" s="431"/>
      <c r="BX86" s="420" t="s">
        <v>129</v>
      </c>
      <c r="BY86" s="421"/>
      <c r="BZ86" s="421"/>
      <c r="CA86" s="421"/>
      <c r="CB86" s="421"/>
      <c r="CC86" s="421"/>
      <c r="CD86" s="421"/>
      <c r="CE86" s="422"/>
      <c r="CF86" s="423" t="s">
        <v>47</v>
      </c>
      <c r="CG86" s="421"/>
      <c r="CH86" s="421"/>
      <c r="CI86" s="421"/>
      <c r="CJ86" s="421"/>
      <c r="CK86" s="421"/>
      <c r="CL86" s="421"/>
      <c r="CM86" s="421"/>
      <c r="CN86" s="421"/>
      <c r="CO86" s="421"/>
      <c r="CP86" s="421"/>
      <c r="CQ86" s="421"/>
      <c r="CR86" s="422"/>
      <c r="CS86" s="423"/>
      <c r="CT86" s="421"/>
      <c r="CU86" s="421"/>
      <c r="CV86" s="421"/>
      <c r="CW86" s="421"/>
      <c r="CX86" s="421"/>
      <c r="CY86" s="421"/>
      <c r="CZ86" s="421"/>
      <c r="DA86" s="421"/>
      <c r="DB86" s="421"/>
      <c r="DC86" s="421"/>
      <c r="DD86" s="421"/>
      <c r="DE86" s="422"/>
      <c r="DF86" s="424">
        <f>DF90</f>
        <v>23478200</v>
      </c>
      <c r="DG86" s="425"/>
      <c r="DH86" s="425"/>
      <c r="DI86" s="425"/>
      <c r="DJ86" s="425"/>
      <c r="DK86" s="425"/>
      <c r="DL86" s="425"/>
      <c r="DM86" s="425"/>
      <c r="DN86" s="425"/>
      <c r="DO86" s="425"/>
      <c r="DP86" s="425"/>
      <c r="DQ86" s="425"/>
      <c r="DR86" s="426"/>
      <c r="DS86" s="424">
        <f>DS90</f>
        <v>23682400</v>
      </c>
      <c r="DT86" s="425"/>
      <c r="DU86" s="425"/>
      <c r="DV86" s="425"/>
      <c r="DW86" s="425"/>
      <c r="DX86" s="425"/>
      <c r="DY86" s="425"/>
      <c r="DZ86" s="425"/>
      <c r="EA86" s="425"/>
      <c r="EB86" s="425"/>
      <c r="EC86" s="425"/>
      <c r="ED86" s="425"/>
      <c r="EE86" s="426"/>
      <c r="EF86" s="424">
        <f>EF90</f>
        <v>23997300</v>
      </c>
      <c r="EG86" s="425"/>
      <c r="EH86" s="425"/>
      <c r="EI86" s="425"/>
      <c r="EJ86" s="425"/>
      <c r="EK86" s="425"/>
      <c r="EL86" s="425"/>
      <c r="EM86" s="425"/>
      <c r="EN86" s="425"/>
      <c r="EO86" s="425"/>
      <c r="EP86" s="425"/>
      <c r="EQ86" s="425"/>
      <c r="ER86" s="426"/>
      <c r="ES86" s="427"/>
      <c r="ET86" s="428"/>
      <c r="EU86" s="428"/>
      <c r="EV86" s="428"/>
      <c r="EW86" s="428"/>
      <c r="EX86" s="428"/>
      <c r="EY86" s="428"/>
      <c r="EZ86" s="428"/>
      <c r="FA86" s="428"/>
      <c r="FB86" s="428"/>
      <c r="FC86" s="428"/>
      <c r="FD86" s="428"/>
      <c r="FE86" s="429"/>
      <c r="FH86" s="23">
        <v>244</v>
      </c>
      <c r="FI86" s="23">
        <v>22399</v>
      </c>
      <c r="FJ86" s="47"/>
      <c r="FK86" s="47"/>
      <c r="FL86" s="46"/>
      <c r="FM86" s="46">
        <v>81800</v>
      </c>
      <c r="FN86" s="46"/>
      <c r="FO86" s="46"/>
      <c r="FP86" s="46"/>
      <c r="FQ86" s="46"/>
      <c r="FR86" s="46"/>
      <c r="FS86" s="46"/>
      <c r="FT86" s="46"/>
      <c r="FU86" s="46"/>
      <c r="FV86" s="46"/>
      <c r="FW86" s="47"/>
      <c r="FX86" s="42"/>
      <c r="FY86" s="42"/>
      <c r="FZ86" s="42"/>
      <c r="GA86" s="42"/>
      <c r="GB86" s="42"/>
      <c r="GC86" s="43"/>
      <c r="GD86" s="42"/>
      <c r="GE86" s="42"/>
      <c r="GF86" s="42"/>
      <c r="GG86" s="42"/>
      <c r="GH86" s="42"/>
      <c r="GI86" s="42"/>
      <c r="GJ86" s="43"/>
      <c r="GK86" s="42"/>
      <c r="GL86" s="42"/>
      <c r="GM86" s="42"/>
      <c r="GN86" s="42"/>
      <c r="GO86" s="311"/>
      <c r="GP86" s="311"/>
      <c r="GQ86" s="311"/>
      <c r="GR86" s="311"/>
      <c r="GS86" s="311"/>
      <c r="GT86" s="311"/>
      <c r="GU86" s="23"/>
      <c r="GV86" s="23"/>
      <c r="GW86" s="23"/>
      <c r="GX86" s="23"/>
      <c r="GY86" s="49">
        <f t="shared" si="2"/>
        <v>81800</v>
      </c>
    </row>
    <row r="87" spans="1:207" ht="21.75" customHeight="1">
      <c r="A87" s="388" t="s">
        <v>130</v>
      </c>
      <c r="B87" s="389"/>
      <c r="C87" s="389"/>
      <c r="D87" s="389"/>
      <c r="E87" s="389"/>
      <c r="F87" s="389"/>
      <c r="G87" s="389"/>
      <c r="H87" s="389"/>
      <c r="I87" s="389"/>
      <c r="J87" s="389"/>
      <c r="K87" s="389"/>
      <c r="L87" s="389"/>
      <c r="M87" s="389"/>
      <c r="N87" s="389"/>
      <c r="O87" s="389"/>
      <c r="P87" s="389"/>
      <c r="Q87" s="389"/>
      <c r="R87" s="389"/>
      <c r="S87" s="389"/>
      <c r="T87" s="389"/>
      <c r="U87" s="389"/>
      <c r="V87" s="389"/>
      <c r="W87" s="389"/>
      <c r="X87" s="389"/>
      <c r="Y87" s="389"/>
      <c r="Z87" s="389"/>
      <c r="AA87" s="389"/>
      <c r="AB87" s="389"/>
      <c r="AC87" s="389"/>
      <c r="AD87" s="389"/>
      <c r="AE87" s="389"/>
      <c r="AF87" s="389"/>
      <c r="AG87" s="389"/>
      <c r="AH87" s="389"/>
      <c r="AI87" s="389"/>
      <c r="AJ87" s="389"/>
      <c r="AK87" s="389"/>
      <c r="AL87" s="389"/>
      <c r="AM87" s="389"/>
      <c r="AN87" s="389"/>
      <c r="AO87" s="389"/>
      <c r="AP87" s="389"/>
      <c r="AQ87" s="389"/>
      <c r="AR87" s="389"/>
      <c r="AS87" s="389"/>
      <c r="AT87" s="389"/>
      <c r="AU87" s="389"/>
      <c r="AV87" s="389"/>
      <c r="AW87" s="389"/>
      <c r="AX87" s="389"/>
      <c r="AY87" s="389"/>
      <c r="AZ87" s="389"/>
      <c r="BA87" s="389"/>
      <c r="BB87" s="389"/>
      <c r="BC87" s="389"/>
      <c r="BD87" s="389"/>
      <c r="BE87" s="389"/>
      <c r="BF87" s="389"/>
      <c r="BG87" s="389"/>
      <c r="BH87" s="389"/>
      <c r="BI87" s="389"/>
      <c r="BJ87" s="389"/>
      <c r="BK87" s="389"/>
      <c r="BL87" s="389"/>
      <c r="BM87" s="389"/>
      <c r="BN87" s="389"/>
      <c r="BO87" s="389"/>
      <c r="BP87" s="389"/>
      <c r="BQ87" s="389"/>
      <c r="BR87" s="389"/>
      <c r="BS87" s="389"/>
      <c r="BT87" s="389"/>
      <c r="BU87" s="389"/>
      <c r="BV87" s="389"/>
      <c r="BW87" s="389"/>
      <c r="BX87" s="337" t="s">
        <v>131</v>
      </c>
      <c r="BY87" s="338"/>
      <c r="BZ87" s="338"/>
      <c r="CA87" s="338"/>
      <c r="CB87" s="338"/>
      <c r="CC87" s="338"/>
      <c r="CD87" s="338"/>
      <c r="CE87" s="339"/>
      <c r="CF87" s="340" t="s">
        <v>132</v>
      </c>
      <c r="CG87" s="338"/>
      <c r="CH87" s="338"/>
      <c r="CI87" s="338"/>
      <c r="CJ87" s="338"/>
      <c r="CK87" s="338"/>
      <c r="CL87" s="338"/>
      <c r="CM87" s="338"/>
      <c r="CN87" s="338"/>
      <c r="CO87" s="338"/>
      <c r="CP87" s="338"/>
      <c r="CQ87" s="338"/>
      <c r="CR87" s="339"/>
      <c r="CS87" s="340"/>
      <c r="CT87" s="338"/>
      <c r="CU87" s="338"/>
      <c r="CV87" s="338"/>
      <c r="CW87" s="338"/>
      <c r="CX87" s="338"/>
      <c r="CY87" s="338"/>
      <c r="CZ87" s="338"/>
      <c r="DA87" s="338"/>
      <c r="DB87" s="338"/>
      <c r="DC87" s="338"/>
      <c r="DD87" s="338"/>
      <c r="DE87" s="339"/>
      <c r="DF87" s="369"/>
      <c r="DG87" s="370"/>
      <c r="DH87" s="370"/>
      <c r="DI87" s="370"/>
      <c r="DJ87" s="370"/>
      <c r="DK87" s="370"/>
      <c r="DL87" s="370"/>
      <c r="DM87" s="370"/>
      <c r="DN87" s="370"/>
      <c r="DO87" s="370"/>
      <c r="DP87" s="370"/>
      <c r="DQ87" s="370"/>
      <c r="DR87" s="371"/>
      <c r="DS87" s="332"/>
      <c r="DT87" s="333"/>
      <c r="DU87" s="333"/>
      <c r="DV87" s="333"/>
      <c r="DW87" s="333"/>
      <c r="DX87" s="333"/>
      <c r="DY87" s="333"/>
      <c r="DZ87" s="333"/>
      <c r="EA87" s="333"/>
      <c r="EB87" s="333"/>
      <c r="EC87" s="333"/>
      <c r="ED87" s="333"/>
      <c r="EE87" s="341"/>
      <c r="EF87" s="332"/>
      <c r="EG87" s="333"/>
      <c r="EH87" s="333"/>
      <c r="EI87" s="333"/>
      <c r="EJ87" s="333"/>
      <c r="EK87" s="333"/>
      <c r="EL87" s="333"/>
      <c r="EM87" s="333"/>
      <c r="EN87" s="333"/>
      <c r="EO87" s="333"/>
      <c r="EP87" s="333"/>
      <c r="EQ87" s="333"/>
      <c r="ER87" s="341"/>
      <c r="ES87" s="332"/>
      <c r="ET87" s="333"/>
      <c r="EU87" s="333"/>
      <c r="EV87" s="333"/>
      <c r="EW87" s="333"/>
      <c r="EX87" s="333"/>
      <c r="EY87" s="333"/>
      <c r="EZ87" s="333"/>
      <c r="FA87" s="333"/>
      <c r="FB87" s="333"/>
      <c r="FC87" s="333"/>
      <c r="FD87" s="333"/>
      <c r="FE87" s="334"/>
      <c r="FH87" s="23">
        <v>244</v>
      </c>
      <c r="FI87" s="23">
        <v>22351</v>
      </c>
      <c r="FJ87" s="47"/>
      <c r="FK87" s="47"/>
      <c r="FL87" s="46"/>
      <c r="FM87" s="46">
        <v>900000</v>
      </c>
      <c r="FN87" s="46"/>
      <c r="FO87" s="46"/>
      <c r="FP87" s="46"/>
      <c r="FQ87" s="46"/>
      <c r="FR87" s="46"/>
      <c r="FS87" s="46"/>
      <c r="FT87" s="46"/>
      <c r="FU87" s="46"/>
      <c r="FV87" s="46"/>
      <c r="FW87" s="47"/>
      <c r="FX87" s="42"/>
      <c r="FY87" s="42"/>
      <c r="FZ87" s="42"/>
      <c r="GA87" s="42"/>
      <c r="GB87" s="42"/>
      <c r="GC87" s="43"/>
      <c r="GD87" s="42"/>
      <c r="GE87" s="42"/>
      <c r="GF87" s="42"/>
      <c r="GG87" s="42"/>
      <c r="GH87" s="42"/>
      <c r="GI87" s="42"/>
      <c r="GJ87" s="43"/>
      <c r="GK87" s="42"/>
      <c r="GL87" s="42"/>
      <c r="GM87" s="42"/>
      <c r="GN87" s="42"/>
      <c r="GO87" s="311"/>
      <c r="GP87" s="311"/>
      <c r="GQ87" s="311"/>
      <c r="GR87" s="311"/>
      <c r="GS87" s="311"/>
      <c r="GT87" s="311"/>
      <c r="GU87" s="23"/>
      <c r="GV87" s="23"/>
      <c r="GW87" s="23"/>
      <c r="GX87" s="23"/>
      <c r="GY87" s="49">
        <f>SUM(FJ87:GX87)</f>
        <v>900000</v>
      </c>
    </row>
    <row r="88" spans="1:207" ht="15" customHeight="1" thickBot="1">
      <c r="A88" s="388" t="s">
        <v>133</v>
      </c>
      <c r="B88" s="389"/>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89"/>
      <c r="AC88" s="389"/>
      <c r="AD88" s="389"/>
      <c r="AE88" s="389"/>
      <c r="AF88" s="389"/>
      <c r="AG88" s="389"/>
      <c r="AH88" s="389"/>
      <c r="AI88" s="389"/>
      <c r="AJ88" s="389"/>
      <c r="AK88" s="389"/>
      <c r="AL88" s="389"/>
      <c r="AM88" s="389"/>
      <c r="AN88" s="389"/>
      <c r="AO88" s="389"/>
      <c r="AP88" s="389"/>
      <c r="AQ88" s="389"/>
      <c r="AR88" s="389"/>
      <c r="AS88" s="389"/>
      <c r="AT88" s="389"/>
      <c r="AU88" s="389"/>
      <c r="AV88" s="389"/>
      <c r="AW88" s="389"/>
      <c r="AX88" s="389"/>
      <c r="AY88" s="389"/>
      <c r="AZ88" s="389"/>
      <c r="BA88" s="389"/>
      <c r="BB88" s="389"/>
      <c r="BC88" s="389"/>
      <c r="BD88" s="389"/>
      <c r="BE88" s="389"/>
      <c r="BF88" s="389"/>
      <c r="BG88" s="389"/>
      <c r="BH88" s="389"/>
      <c r="BI88" s="389"/>
      <c r="BJ88" s="389"/>
      <c r="BK88" s="389"/>
      <c r="BL88" s="389"/>
      <c r="BM88" s="389"/>
      <c r="BN88" s="389"/>
      <c r="BO88" s="389"/>
      <c r="BP88" s="389"/>
      <c r="BQ88" s="389"/>
      <c r="BR88" s="389"/>
      <c r="BS88" s="389"/>
      <c r="BT88" s="389"/>
      <c r="BU88" s="389"/>
      <c r="BV88" s="389"/>
      <c r="BW88" s="389"/>
      <c r="BX88" s="405" t="s">
        <v>134</v>
      </c>
      <c r="BY88" s="406"/>
      <c r="BZ88" s="406"/>
      <c r="CA88" s="406"/>
      <c r="CB88" s="406"/>
      <c r="CC88" s="406"/>
      <c r="CD88" s="406"/>
      <c r="CE88" s="407"/>
      <c r="CF88" s="408" t="s">
        <v>135</v>
      </c>
      <c r="CG88" s="406"/>
      <c r="CH88" s="406"/>
      <c r="CI88" s="406"/>
      <c r="CJ88" s="406"/>
      <c r="CK88" s="406"/>
      <c r="CL88" s="406"/>
      <c r="CM88" s="406"/>
      <c r="CN88" s="406"/>
      <c r="CO88" s="406"/>
      <c r="CP88" s="406"/>
      <c r="CQ88" s="406"/>
      <c r="CR88" s="407"/>
      <c r="CS88" s="408"/>
      <c r="CT88" s="406"/>
      <c r="CU88" s="406"/>
      <c r="CV88" s="406"/>
      <c r="CW88" s="406"/>
      <c r="CX88" s="406"/>
      <c r="CY88" s="406"/>
      <c r="CZ88" s="406"/>
      <c r="DA88" s="406"/>
      <c r="DB88" s="406"/>
      <c r="DC88" s="406"/>
      <c r="DD88" s="406"/>
      <c r="DE88" s="407"/>
      <c r="DF88" s="413"/>
      <c r="DG88" s="414"/>
      <c r="DH88" s="414"/>
      <c r="DI88" s="414"/>
      <c r="DJ88" s="414"/>
      <c r="DK88" s="414"/>
      <c r="DL88" s="414"/>
      <c r="DM88" s="414"/>
      <c r="DN88" s="414"/>
      <c r="DO88" s="414"/>
      <c r="DP88" s="414"/>
      <c r="DQ88" s="414"/>
      <c r="DR88" s="415"/>
      <c r="DS88" s="416"/>
      <c r="DT88" s="417"/>
      <c r="DU88" s="417"/>
      <c r="DV88" s="417"/>
      <c r="DW88" s="417"/>
      <c r="DX88" s="417"/>
      <c r="DY88" s="417"/>
      <c r="DZ88" s="417"/>
      <c r="EA88" s="417"/>
      <c r="EB88" s="417"/>
      <c r="EC88" s="417"/>
      <c r="ED88" s="417"/>
      <c r="EE88" s="418"/>
      <c r="EF88" s="416"/>
      <c r="EG88" s="417"/>
      <c r="EH88" s="417"/>
      <c r="EI88" s="417"/>
      <c r="EJ88" s="417"/>
      <c r="EK88" s="417"/>
      <c r="EL88" s="417"/>
      <c r="EM88" s="417"/>
      <c r="EN88" s="417"/>
      <c r="EO88" s="417"/>
      <c r="EP88" s="417"/>
      <c r="EQ88" s="417"/>
      <c r="ER88" s="418"/>
      <c r="ES88" s="416"/>
      <c r="ET88" s="417"/>
      <c r="EU88" s="417"/>
      <c r="EV88" s="417"/>
      <c r="EW88" s="417"/>
      <c r="EX88" s="417"/>
      <c r="EY88" s="417"/>
      <c r="EZ88" s="417"/>
      <c r="FA88" s="417"/>
      <c r="FB88" s="417"/>
      <c r="FC88" s="417"/>
      <c r="FD88" s="417"/>
      <c r="FE88" s="419"/>
      <c r="FH88" s="23">
        <v>244</v>
      </c>
      <c r="FI88" s="23">
        <v>22501</v>
      </c>
      <c r="FJ88" s="47"/>
      <c r="FK88" s="47"/>
      <c r="FL88" s="46"/>
      <c r="FM88" s="46">
        <v>59000</v>
      </c>
      <c r="FN88" s="46"/>
      <c r="FO88" s="46"/>
      <c r="FP88" s="46"/>
      <c r="FQ88" s="46"/>
      <c r="FR88" s="46"/>
      <c r="FS88" s="46"/>
      <c r="FT88" s="46"/>
      <c r="FU88" s="46"/>
      <c r="FV88" s="46"/>
      <c r="FW88" s="47"/>
      <c r="FX88" s="42"/>
      <c r="FY88" s="42"/>
      <c r="FZ88" s="42"/>
      <c r="GA88" s="42"/>
      <c r="GB88" s="42"/>
      <c r="GC88" s="43"/>
      <c r="GD88" s="42"/>
      <c r="GE88" s="42"/>
      <c r="GF88" s="42"/>
      <c r="GG88" s="42"/>
      <c r="GH88" s="42"/>
      <c r="GI88" s="42"/>
      <c r="GJ88" s="43"/>
      <c r="GK88" s="42"/>
      <c r="GL88" s="42"/>
      <c r="GM88" s="42"/>
      <c r="GN88" s="42"/>
      <c r="GO88" s="311"/>
      <c r="GP88" s="311"/>
      <c r="GQ88" s="311"/>
      <c r="GR88" s="311"/>
      <c r="GS88" s="311"/>
      <c r="GT88" s="311"/>
      <c r="GU88" s="23"/>
      <c r="GV88" s="23"/>
      <c r="GW88" s="23"/>
      <c r="GX88" s="23"/>
      <c r="GY88" s="49">
        <f t="shared" si="2"/>
        <v>59000</v>
      </c>
    </row>
    <row r="89" spans="1:207" ht="21.75" customHeight="1">
      <c r="A89" s="388" t="s">
        <v>136</v>
      </c>
      <c r="B89" s="389"/>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89"/>
      <c r="AC89" s="389"/>
      <c r="AD89" s="389"/>
      <c r="AE89" s="389"/>
      <c r="AF89" s="389"/>
      <c r="AG89" s="389"/>
      <c r="AH89" s="389"/>
      <c r="AI89" s="389"/>
      <c r="AJ89" s="389"/>
      <c r="AK89" s="389"/>
      <c r="AL89" s="389"/>
      <c r="AM89" s="389"/>
      <c r="AN89" s="389"/>
      <c r="AO89" s="389"/>
      <c r="AP89" s="389"/>
      <c r="AQ89" s="389"/>
      <c r="AR89" s="389"/>
      <c r="AS89" s="389"/>
      <c r="AT89" s="389"/>
      <c r="AU89" s="389"/>
      <c r="AV89" s="389"/>
      <c r="AW89" s="389"/>
      <c r="AX89" s="389"/>
      <c r="AY89" s="389"/>
      <c r="AZ89" s="389"/>
      <c r="BA89" s="389"/>
      <c r="BB89" s="389"/>
      <c r="BC89" s="389"/>
      <c r="BD89" s="389"/>
      <c r="BE89" s="389"/>
      <c r="BF89" s="389"/>
      <c r="BG89" s="389"/>
      <c r="BH89" s="389"/>
      <c r="BI89" s="389"/>
      <c r="BJ89" s="389"/>
      <c r="BK89" s="389"/>
      <c r="BL89" s="389"/>
      <c r="BM89" s="389"/>
      <c r="BN89" s="389"/>
      <c r="BO89" s="389"/>
      <c r="BP89" s="389"/>
      <c r="BQ89" s="389"/>
      <c r="BR89" s="389"/>
      <c r="BS89" s="389"/>
      <c r="BT89" s="389"/>
      <c r="BU89" s="389"/>
      <c r="BV89" s="389"/>
      <c r="BW89" s="389"/>
      <c r="BX89" s="394" t="s">
        <v>137</v>
      </c>
      <c r="BY89" s="395"/>
      <c r="BZ89" s="395"/>
      <c r="CA89" s="395"/>
      <c r="CB89" s="395"/>
      <c r="CC89" s="395"/>
      <c r="CD89" s="395"/>
      <c r="CE89" s="396"/>
      <c r="CF89" s="397" t="s">
        <v>138</v>
      </c>
      <c r="CG89" s="395"/>
      <c r="CH89" s="395"/>
      <c r="CI89" s="395"/>
      <c r="CJ89" s="395"/>
      <c r="CK89" s="395"/>
      <c r="CL89" s="395"/>
      <c r="CM89" s="395"/>
      <c r="CN89" s="395"/>
      <c r="CO89" s="395"/>
      <c r="CP89" s="395"/>
      <c r="CQ89" s="395"/>
      <c r="CR89" s="396"/>
      <c r="CS89" s="397"/>
      <c r="CT89" s="395"/>
      <c r="CU89" s="395"/>
      <c r="CV89" s="395"/>
      <c r="CW89" s="395"/>
      <c r="CX89" s="395"/>
      <c r="CY89" s="395"/>
      <c r="CZ89" s="395"/>
      <c r="DA89" s="395"/>
      <c r="DB89" s="395"/>
      <c r="DC89" s="395"/>
      <c r="DD89" s="395"/>
      <c r="DE89" s="396"/>
      <c r="DF89" s="409"/>
      <c r="DG89" s="410"/>
      <c r="DH89" s="410"/>
      <c r="DI89" s="410"/>
      <c r="DJ89" s="410"/>
      <c r="DK89" s="410"/>
      <c r="DL89" s="410"/>
      <c r="DM89" s="410"/>
      <c r="DN89" s="410"/>
      <c r="DO89" s="410"/>
      <c r="DP89" s="410"/>
      <c r="DQ89" s="410"/>
      <c r="DR89" s="411"/>
      <c r="DS89" s="391"/>
      <c r="DT89" s="392"/>
      <c r="DU89" s="392"/>
      <c r="DV89" s="392"/>
      <c r="DW89" s="392"/>
      <c r="DX89" s="392"/>
      <c r="DY89" s="392"/>
      <c r="DZ89" s="392"/>
      <c r="EA89" s="392"/>
      <c r="EB89" s="392"/>
      <c r="EC89" s="392"/>
      <c r="ED89" s="392"/>
      <c r="EE89" s="412"/>
      <c r="EF89" s="391"/>
      <c r="EG89" s="392"/>
      <c r="EH89" s="392"/>
      <c r="EI89" s="392"/>
      <c r="EJ89" s="392"/>
      <c r="EK89" s="392"/>
      <c r="EL89" s="392"/>
      <c r="EM89" s="392"/>
      <c r="EN89" s="392"/>
      <c r="EO89" s="392"/>
      <c r="EP89" s="392"/>
      <c r="EQ89" s="392"/>
      <c r="ER89" s="412"/>
      <c r="ES89" s="391"/>
      <c r="ET89" s="392"/>
      <c r="EU89" s="392"/>
      <c r="EV89" s="392"/>
      <c r="EW89" s="392"/>
      <c r="EX89" s="392"/>
      <c r="EY89" s="392"/>
      <c r="EZ89" s="392"/>
      <c r="FA89" s="392"/>
      <c r="FB89" s="392"/>
      <c r="FC89" s="392"/>
      <c r="FD89" s="392"/>
      <c r="FE89" s="393"/>
      <c r="FH89" s="23">
        <v>244</v>
      </c>
      <c r="FI89" s="23">
        <v>22502</v>
      </c>
      <c r="FJ89" s="47"/>
      <c r="FK89" s="47"/>
      <c r="FL89" s="46"/>
      <c r="FM89" s="46">
        <v>0</v>
      </c>
      <c r="FN89" s="46"/>
      <c r="FO89" s="46"/>
      <c r="FP89" s="46"/>
      <c r="FQ89" s="46"/>
      <c r="FR89" s="46"/>
      <c r="FS89" s="46"/>
      <c r="FT89" s="46"/>
      <c r="FU89" s="46"/>
      <c r="FV89" s="46"/>
      <c r="FW89" s="47"/>
      <c r="FX89" s="42"/>
      <c r="FY89" s="42"/>
      <c r="FZ89" s="319"/>
      <c r="GA89" s="42"/>
      <c r="GB89" s="42"/>
      <c r="GC89" s="43"/>
      <c r="GD89" s="42"/>
      <c r="GE89" s="42"/>
      <c r="GF89" s="42"/>
      <c r="GG89" s="323"/>
      <c r="GH89" s="323"/>
      <c r="GI89" s="323"/>
      <c r="GJ89" s="43"/>
      <c r="GK89" s="42"/>
      <c r="GL89" s="42"/>
      <c r="GM89" s="42"/>
      <c r="GN89" s="42"/>
      <c r="GO89" s="311"/>
      <c r="GP89" s="311"/>
      <c r="GQ89" s="311"/>
      <c r="GR89" s="311"/>
      <c r="GS89" s="311"/>
      <c r="GT89" s="311"/>
      <c r="GU89" s="23"/>
      <c r="GV89" s="23"/>
      <c r="GW89" s="23"/>
      <c r="GX89" s="23"/>
      <c r="GY89" s="49">
        <f t="shared" si="2"/>
        <v>0</v>
      </c>
    </row>
    <row r="90" spans="1:209" s="24" customFormat="1" ht="11.25" customHeight="1">
      <c r="A90" s="401" t="s">
        <v>139</v>
      </c>
      <c r="B90" s="402"/>
      <c r="C90" s="402"/>
      <c r="D90" s="402"/>
      <c r="E90" s="402"/>
      <c r="F90" s="402"/>
      <c r="G90" s="402"/>
      <c r="H90" s="402"/>
      <c r="I90" s="402"/>
      <c r="J90" s="402"/>
      <c r="K90" s="402"/>
      <c r="L90" s="402"/>
      <c r="M90" s="402"/>
      <c r="N90" s="402"/>
      <c r="O90" s="402"/>
      <c r="P90" s="402"/>
      <c r="Q90" s="402"/>
      <c r="R90" s="402"/>
      <c r="S90" s="402"/>
      <c r="T90" s="402"/>
      <c r="U90" s="402"/>
      <c r="V90" s="402"/>
      <c r="W90" s="402"/>
      <c r="X90" s="402"/>
      <c r="Y90" s="402"/>
      <c r="Z90" s="402"/>
      <c r="AA90" s="402"/>
      <c r="AB90" s="402"/>
      <c r="AC90" s="402"/>
      <c r="AD90" s="402"/>
      <c r="AE90" s="402"/>
      <c r="AF90" s="402"/>
      <c r="AG90" s="402"/>
      <c r="AH90" s="402"/>
      <c r="AI90" s="402"/>
      <c r="AJ90" s="402"/>
      <c r="AK90" s="402"/>
      <c r="AL90" s="402"/>
      <c r="AM90" s="402"/>
      <c r="AN90" s="402"/>
      <c r="AO90" s="402"/>
      <c r="AP90" s="402"/>
      <c r="AQ90" s="402"/>
      <c r="AR90" s="402"/>
      <c r="AS90" s="402"/>
      <c r="AT90" s="402"/>
      <c r="AU90" s="402"/>
      <c r="AV90" s="402"/>
      <c r="AW90" s="402"/>
      <c r="AX90" s="402"/>
      <c r="AY90" s="402"/>
      <c r="AZ90" s="402"/>
      <c r="BA90" s="402"/>
      <c r="BB90" s="402"/>
      <c r="BC90" s="402"/>
      <c r="BD90" s="402"/>
      <c r="BE90" s="402"/>
      <c r="BF90" s="402"/>
      <c r="BG90" s="402"/>
      <c r="BH90" s="402"/>
      <c r="BI90" s="402"/>
      <c r="BJ90" s="402"/>
      <c r="BK90" s="402"/>
      <c r="BL90" s="402"/>
      <c r="BM90" s="402"/>
      <c r="BN90" s="402"/>
      <c r="BO90" s="402"/>
      <c r="BP90" s="402"/>
      <c r="BQ90" s="402"/>
      <c r="BR90" s="402"/>
      <c r="BS90" s="402"/>
      <c r="BT90" s="402"/>
      <c r="BU90" s="402"/>
      <c r="BV90" s="402"/>
      <c r="BW90" s="403"/>
      <c r="BX90" s="404" t="s">
        <v>140</v>
      </c>
      <c r="BY90" s="383"/>
      <c r="BZ90" s="383"/>
      <c r="CA90" s="383"/>
      <c r="CB90" s="383"/>
      <c r="CC90" s="383"/>
      <c r="CD90" s="383"/>
      <c r="CE90" s="384"/>
      <c r="CF90" s="382" t="s">
        <v>141</v>
      </c>
      <c r="CG90" s="383"/>
      <c r="CH90" s="383"/>
      <c r="CI90" s="383"/>
      <c r="CJ90" s="383"/>
      <c r="CK90" s="383"/>
      <c r="CL90" s="383"/>
      <c r="CM90" s="383"/>
      <c r="CN90" s="383"/>
      <c r="CO90" s="383"/>
      <c r="CP90" s="383"/>
      <c r="CQ90" s="383"/>
      <c r="CR90" s="384"/>
      <c r="CS90" s="382"/>
      <c r="CT90" s="383"/>
      <c r="CU90" s="383"/>
      <c r="CV90" s="383"/>
      <c r="CW90" s="383"/>
      <c r="CX90" s="383"/>
      <c r="CY90" s="383"/>
      <c r="CZ90" s="383"/>
      <c r="DA90" s="383"/>
      <c r="DB90" s="383"/>
      <c r="DC90" s="383"/>
      <c r="DD90" s="383"/>
      <c r="DE90" s="384"/>
      <c r="DF90" s="385">
        <f>DF92+DF94+DF96+DF97+DF99+DF101+DF93+DF95+DF98+DF100</f>
        <v>23478200</v>
      </c>
      <c r="DG90" s="386"/>
      <c r="DH90" s="386"/>
      <c r="DI90" s="386"/>
      <c r="DJ90" s="386"/>
      <c r="DK90" s="386"/>
      <c r="DL90" s="386"/>
      <c r="DM90" s="386"/>
      <c r="DN90" s="386"/>
      <c r="DO90" s="386"/>
      <c r="DP90" s="386"/>
      <c r="DQ90" s="386"/>
      <c r="DR90" s="387"/>
      <c r="DS90" s="385">
        <f>DS92+DS94+DS96+DS97+DS99+DS101+DS93+DS95+DS98+DS100</f>
        <v>23682400</v>
      </c>
      <c r="DT90" s="386"/>
      <c r="DU90" s="386"/>
      <c r="DV90" s="386"/>
      <c r="DW90" s="386"/>
      <c r="DX90" s="386"/>
      <c r="DY90" s="386"/>
      <c r="DZ90" s="386"/>
      <c r="EA90" s="386"/>
      <c r="EB90" s="386"/>
      <c r="EC90" s="386"/>
      <c r="ED90" s="386"/>
      <c r="EE90" s="387"/>
      <c r="EF90" s="385">
        <f>EF92+EF94+EF96+EF97+EF99+EF101+EF93+EF95+EF98+EF100</f>
        <v>23997300</v>
      </c>
      <c r="EG90" s="386"/>
      <c r="EH90" s="386"/>
      <c r="EI90" s="386"/>
      <c r="EJ90" s="386"/>
      <c r="EK90" s="386"/>
      <c r="EL90" s="386"/>
      <c r="EM90" s="386"/>
      <c r="EN90" s="386"/>
      <c r="EO90" s="386"/>
      <c r="EP90" s="386"/>
      <c r="EQ90" s="386"/>
      <c r="ER90" s="387"/>
      <c r="ES90" s="398"/>
      <c r="ET90" s="399"/>
      <c r="EU90" s="399"/>
      <c r="EV90" s="399"/>
      <c r="EW90" s="399"/>
      <c r="EX90" s="399"/>
      <c r="EY90" s="399"/>
      <c r="EZ90" s="399"/>
      <c r="FA90" s="399"/>
      <c r="FB90" s="399"/>
      <c r="FC90" s="399"/>
      <c r="FD90" s="399"/>
      <c r="FE90" s="400"/>
      <c r="FH90" s="23">
        <v>244</v>
      </c>
      <c r="FI90" s="23">
        <v>22503</v>
      </c>
      <c r="FJ90" s="47"/>
      <c r="FK90" s="47"/>
      <c r="FL90" s="46"/>
      <c r="FM90" s="46">
        <v>23800</v>
      </c>
      <c r="FN90" s="46"/>
      <c r="FO90" s="46"/>
      <c r="FP90" s="46"/>
      <c r="FQ90" s="46"/>
      <c r="FR90" s="46"/>
      <c r="FS90" s="46"/>
      <c r="FT90" s="46"/>
      <c r="FU90" s="46"/>
      <c r="FV90" s="46"/>
      <c r="FW90" s="47"/>
      <c r="FX90" s="42"/>
      <c r="FY90" s="42"/>
      <c r="FZ90" s="42"/>
      <c r="GA90" s="42"/>
      <c r="GB90" s="42"/>
      <c r="GC90" s="43"/>
      <c r="GD90" s="42"/>
      <c r="GE90" s="42"/>
      <c r="GF90" s="42"/>
      <c r="GG90" s="42"/>
      <c r="GH90" s="42"/>
      <c r="GI90" s="42"/>
      <c r="GJ90" s="43"/>
      <c r="GK90" s="42"/>
      <c r="GL90" s="42"/>
      <c r="GM90" s="42"/>
      <c r="GN90" s="42"/>
      <c r="GO90" s="311"/>
      <c r="GP90" s="311"/>
      <c r="GQ90" s="311"/>
      <c r="GR90" s="311"/>
      <c r="GS90" s="311"/>
      <c r="GT90" s="311"/>
      <c r="GU90" s="23"/>
      <c r="GV90" s="23"/>
      <c r="GW90" s="23"/>
      <c r="GX90" s="23"/>
      <c r="GY90" s="49">
        <f t="shared" si="2"/>
        <v>23800</v>
      </c>
      <c r="GZ90" s="1"/>
      <c r="HA90" s="1"/>
    </row>
    <row r="91" spans="1:207" ht="11.25" customHeight="1">
      <c r="A91" s="439" t="s">
        <v>142</v>
      </c>
      <c r="B91" s="439"/>
      <c r="C91" s="439"/>
      <c r="D91" s="439"/>
      <c r="E91" s="439"/>
      <c r="F91" s="439"/>
      <c r="G91" s="439"/>
      <c r="H91" s="439"/>
      <c r="I91" s="439"/>
      <c r="J91" s="439"/>
      <c r="K91" s="439"/>
      <c r="L91" s="439"/>
      <c r="M91" s="439"/>
      <c r="N91" s="439"/>
      <c r="O91" s="439"/>
      <c r="P91" s="439"/>
      <c r="Q91" s="439"/>
      <c r="R91" s="439"/>
      <c r="S91" s="439"/>
      <c r="T91" s="439"/>
      <c r="U91" s="439"/>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39"/>
      <c r="BC91" s="439"/>
      <c r="BD91" s="439"/>
      <c r="BE91" s="439"/>
      <c r="BF91" s="439"/>
      <c r="BG91" s="439"/>
      <c r="BH91" s="439"/>
      <c r="BI91" s="439"/>
      <c r="BJ91" s="439"/>
      <c r="BK91" s="439"/>
      <c r="BL91" s="439"/>
      <c r="BM91" s="439"/>
      <c r="BN91" s="439"/>
      <c r="BO91" s="439"/>
      <c r="BP91" s="439"/>
      <c r="BQ91" s="439"/>
      <c r="BR91" s="439"/>
      <c r="BS91" s="439"/>
      <c r="BT91" s="439"/>
      <c r="BU91" s="439"/>
      <c r="BV91" s="439"/>
      <c r="BW91" s="439"/>
      <c r="BX91" s="372"/>
      <c r="BY91" s="373"/>
      <c r="BZ91" s="373"/>
      <c r="CA91" s="373"/>
      <c r="CB91" s="373"/>
      <c r="CC91" s="373"/>
      <c r="CD91" s="373"/>
      <c r="CE91" s="374"/>
      <c r="CF91" s="375"/>
      <c r="CG91" s="373"/>
      <c r="CH91" s="373"/>
      <c r="CI91" s="373"/>
      <c r="CJ91" s="373"/>
      <c r="CK91" s="373"/>
      <c r="CL91" s="373"/>
      <c r="CM91" s="373"/>
      <c r="CN91" s="373"/>
      <c r="CO91" s="373"/>
      <c r="CP91" s="373"/>
      <c r="CQ91" s="373"/>
      <c r="CR91" s="374"/>
      <c r="CS91" s="375"/>
      <c r="CT91" s="373"/>
      <c r="CU91" s="373"/>
      <c r="CV91" s="373"/>
      <c r="CW91" s="373"/>
      <c r="CX91" s="373"/>
      <c r="CY91" s="373"/>
      <c r="CZ91" s="373"/>
      <c r="DA91" s="373"/>
      <c r="DB91" s="373"/>
      <c r="DC91" s="373"/>
      <c r="DD91" s="373"/>
      <c r="DE91" s="374"/>
      <c r="DF91" s="376"/>
      <c r="DG91" s="377"/>
      <c r="DH91" s="377"/>
      <c r="DI91" s="377"/>
      <c r="DJ91" s="377"/>
      <c r="DK91" s="377"/>
      <c r="DL91" s="377"/>
      <c r="DM91" s="377"/>
      <c r="DN91" s="377"/>
      <c r="DO91" s="377"/>
      <c r="DP91" s="377"/>
      <c r="DQ91" s="377"/>
      <c r="DR91" s="378"/>
      <c r="DS91" s="379"/>
      <c r="DT91" s="380"/>
      <c r="DU91" s="380"/>
      <c r="DV91" s="380"/>
      <c r="DW91" s="380"/>
      <c r="DX91" s="380"/>
      <c r="DY91" s="380"/>
      <c r="DZ91" s="380"/>
      <c r="EA91" s="380"/>
      <c r="EB91" s="380"/>
      <c r="EC91" s="380"/>
      <c r="ED91" s="380"/>
      <c r="EE91" s="381"/>
      <c r="EF91" s="379"/>
      <c r="EG91" s="380"/>
      <c r="EH91" s="380"/>
      <c r="EI91" s="380"/>
      <c r="EJ91" s="380"/>
      <c r="EK91" s="380"/>
      <c r="EL91" s="380"/>
      <c r="EM91" s="380"/>
      <c r="EN91" s="380"/>
      <c r="EO91" s="380"/>
      <c r="EP91" s="380"/>
      <c r="EQ91" s="380"/>
      <c r="ER91" s="381"/>
      <c r="ES91" s="379"/>
      <c r="ET91" s="380"/>
      <c r="EU91" s="380"/>
      <c r="EV91" s="380"/>
      <c r="EW91" s="380"/>
      <c r="EX91" s="380"/>
      <c r="EY91" s="380"/>
      <c r="EZ91" s="380"/>
      <c r="FA91" s="380"/>
      <c r="FB91" s="380"/>
      <c r="FC91" s="380"/>
      <c r="FD91" s="380"/>
      <c r="FE91" s="390"/>
      <c r="FH91" s="23">
        <v>244</v>
      </c>
      <c r="FI91" s="23">
        <v>22599</v>
      </c>
      <c r="FJ91" s="47"/>
      <c r="FK91" s="47"/>
      <c r="FL91" s="46">
        <v>84000</v>
      </c>
      <c r="FM91" s="46">
        <v>300000</v>
      </c>
      <c r="FN91" s="46"/>
      <c r="FO91" s="46"/>
      <c r="FP91" s="46"/>
      <c r="FQ91" s="46"/>
      <c r="FR91" s="46"/>
      <c r="FS91" s="46"/>
      <c r="FT91" s="46"/>
      <c r="FU91" s="46"/>
      <c r="FV91" s="46"/>
      <c r="FW91" s="47"/>
      <c r="FX91" s="42"/>
      <c r="FY91" s="42"/>
      <c r="FZ91" s="42"/>
      <c r="GA91" s="42"/>
      <c r="GB91" s="42"/>
      <c r="GC91" s="43"/>
      <c r="GD91" s="42"/>
      <c r="GE91" s="42"/>
      <c r="GF91" s="42"/>
      <c r="GG91" s="42"/>
      <c r="GH91" s="42"/>
      <c r="GI91" s="42"/>
      <c r="GJ91" s="43"/>
      <c r="GK91" s="42"/>
      <c r="GL91" s="42"/>
      <c r="GM91" s="42"/>
      <c r="GN91" s="42"/>
      <c r="GO91" s="311"/>
      <c r="GP91" s="311"/>
      <c r="GQ91" s="311"/>
      <c r="GR91" s="311"/>
      <c r="GS91" s="311"/>
      <c r="GT91" s="311"/>
      <c r="GU91" s="23"/>
      <c r="GV91" s="23"/>
      <c r="GW91" s="23"/>
      <c r="GX91" s="23"/>
      <c r="GY91" s="49">
        <f t="shared" si="2"/>
        <v>384000</v>
      </c>
    </row>
    <row r="92" spans="1:209" ht="11.25" customHeight="1">
      <c r="A92" s="388" t="s">
        <v>286</v>
      </c>
      <c r="B92" s="389"/>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89"/>
      <c r="AC92" s="389"/>
      <c r="AD92" s="389"/>
      <c r="AE92" s="389"/>
      <c r="AF92" s="389"/>
      <c r="AG92" s="389"/>
      <c r="AH92" s="389"/>
      <c r="AI92" s="389"/>
      <c r="AJ92" s="389"/>
      <c r="AK92" s="389"/>
      <c r="AL92" s="389"/>
      <c r="AM92" s="389"/>
      <c r="AN92" s="389"/>
      <c r="AO92" s="389"/>
      <c r="AP92" s="389"/>
      <c r="AQ92" s="389"/>
      <c r="AR92" s="389"/>
      <c r="AS92" s="389"/>
      <c r="AT92" s="389"/>
      <c r="AU92" s="389"/>
      <c r="AV92" s="389"/>
      <c r="AW92" s="389"/>
      <c r="AX92" s="389"/>
      <c r="AY92" s="389"/>
      <c r="AZ92" s="389"/>
      <c r="BA92" s="389"/>
      <c r="BB92" s="389"/>
      <c r="BC92" s="389"/>
      <c r="BD92" s="389"/>
      <c r="BE92" s="389"/>
      <c r="BF92" s="389"/>
      <c r="BG92" s="389"/>
      <c r="BH92" s="389"/>
      <c r="BI92" s="389"/>
      <c r="BJ92" s="389"/>
      <c r="BK92" s="389"/>
      <c r="BL92" s="389"/>
      <c r="BM92" s="389"/>
      <c r="BN92" s="389"/>
      <c r="BO92" s="389"/>
      <c r="BP92" s="389"/>
      <c r="BQ92" s="389"/>
      <c r="BR92" s="389"/>
      <c r="BS92" s="389"/>
      <c r="BT92" s="389"/>
      <c r="BU92" s="389"/>
      <c r="BV92" s="389"/>
      <c r="BW92" s="389"/>
      <c r="BX92" s="372" t="s">
        <v>291</v>
      </c>
      <c r="BY92" s="373"/>
      <c r="BZ92" s="373"/>
      <c r="CA92" s="373"/>
      <c r="CB92" s="373"/>
      <c r="CC92" s="373"/>
      <c r="CD92" s="373"/>
      <c r="CE92" s="374"/>
      <c r="CF92" s="375" t="s">
        <v>141</v>
      </c>
      <c r="CG92" s="373"/>
      <c r="CH92" s="373"/>
      <c r="CI92" s="373"/>
      <c r="CJ92" s="373"/>
      <c r="CK92" s="373"/>
      <c r="CL92" s="373"/>
      <c r="CM92" s="373"/>
      <c r="CN92" s="373"/>
      <c r="CO92" s="373"/>
      <c r="CP92" s="373"/>
      <c r="CQ92" s="373"/>
      <c r="CR92" s="374"/>
      <c r="CS92" s="375" t="s">
        <v>304</v>
      </c>
      <c r="CT92" s="373"/>
      <c r="CU92" s="373"/>
      <c r="CV92" s="373"/>
      <c r="CW92" s="373"/>
      <c r="CX92" s="373"/>
      <c r="CY92" s="373"/>
      <c r="CZ92" s="373"/>
      <c r="DA92" s="373"/>
      <c r="DB92" s="373"/>
      <c r="DC92" s="373"/>
      <c r="DD92" s="373"/>
      <c r="DE92" s="374"/>
      <c r="DF92" s="433">
        <f>GY37+GY81</f>
        <v>59500</v>
      </c>
      <c r="DG92" s="434"/>
      <c r="DH92" s="434"/>
      <c r="DI92" s="434"/>
      <c r="DJ92" s="434"/>
      <c r="DK92" s="434"/>
      <c r="DL92" s="434"/>
      <c r="DM92" s="434"/>
      <c r="DN92" s="434"/>
      <c r="DO92" s="434"/>
      <c r="DP92" s="434"/>
      <c r="DQ92" s="434"/>
      <c r="DR92" s="435"/>
      <c r="DS92" s="379">
        <v>59500</v>
      </c>
      <c r="DT92" s="380"/>
      <c r="DU92" s="380"/>
      <c r="DV92" s="380"/>
      <c r="DW92" s="380"/>
      <c r="DX92" s="380"/>
      <c r="DY92" s="380"/>
      <c r="DZ92" s="380"/>
      <c r="EA92" s="380"/>
      <c r="EB92" s="380"/>
      <c r="EC92" s="380"/>
      <c r="ED92" s="380"/>
      <c r="EE92" s="381"/>
      <c r="EF92" s="379">
        <v>59500</v>
      </c>
      <c r="EG92" s="380"/>
      <c r="EH92" s="380"/>
      <c r="EI92" s="380"/>
      <c r="EJ92" s="380"/>
      <c r="EK92" s="380"/>
      <c r="EL92" s="380"/>
      <c r="EM92" s="380"/>
      <c r="EN92" s="380"/>
      <c r="EO92" s="380"/>
      <c r="EP92" s="380"/>
      <c r="EQ92" s="380"/>
      <c r="ER92" s="381"/>
      <c r="ES92" s="379"/>
      <c r="ET92" s="380"/>
      <c r="EU92" s="380"/>
      <c r="EV92" s="380"/>
      <c r="EW92" s="380"/>
      <c r="EX92" s="380"/>
      <c r="EY92" s="380"/>
      <c r="EZ92" s="380"/>
      <c r="FA92" s="380"/>
      <c r="FB92" s="380"/>
      <c r="FC92" s="380"/>
      <c r="FD92" s="380"/>
      <c r="FE92" s="390"/>
      <c r="FH92" s="23">
        <v>244</v>
      </c>
      <c r="FI92" s="23">
        <v>22601</v>
      </c>
      <c r="FJ92" s="47"/>
      <c r="FK92" s="47"/>
      <c r="FL92" s="46">
        <v>211500</v>
      </c>
      <c r="FM92" s="46">
        <v>153400</v>
      </c>
      <c r="FN92" s="46"/>
      <c r="FO92" s="46"/>
      <c r="FP92" s="46"/>
      <c r="FQ92" s="46"/>
      <c r="FR92" s="46"/>
      <c r="FS92" s="46"/>
      <c r="FT92" s="46"/>
      <c r="FU92" s="46"/>
      <c r="FV92" s="46"/>
      <c r="FW92" s="47"/>
      <c r="FX92" s="42"/>
      <c r="FY92" s="42"/>
      <c r="FZ92" s="42"/>
      <c r="GA92" s="42"/>
      <c r="GB92" s="42"/>
      <c r="GC92" s="43"/>
      <c r="GD92" s="42"/>
      <c r="GE92" s="42"/>
      <c r="GF92" s="42"/>
      <c r="GG92" s="42"/>
      <c r="GH92" s="42"/>
      <c r="GI92" s="42"/>
      <c r="GJ92" s="42"/>
      <c r="GK92" s="42"/>
      <c r="GL92" s="42"/>
      <c r="GM92" s="42"/>
      <c r="GN92" s="42"/>
      <c r="GO92" s="311"/>
      <c r="GP92" s="311"/>
      <c r="GQ92" s="311"/>
      <c r="GR92" s="311"/>
      <c r="GS92" s="311"/>
      <c r="GT92" s="311"/>
      <c r="GU92" s="23"/>
      <c r="GV92" s="23"/>
      <c r="GW92" s="23"/>
      <c r="GX92" s="23"/>
      <c r="GY92" s="49">
        <f t="shared" si="2"/>
        <v>364900</v>
      </c>
      <c r="GZ92" s="24"/>
      <c r="HA92" s="24"/>
    </row>
    <row r="93" spans="1:207" ht="11.25" customHeight="1">
      <c r="A93" s="388" t="s">
        <v>287</v>
      </c>
      <c r="B93" s="389"/>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89"/>
      <c r="AC93" s="389"/>
      <c r="AD93" s="389"/>
      <c r="AE93" s="389"/>
      <c r="AF93" s="389"/>
      <c r="AG93" s="389"/>
      <c r="AH93" s="389"/>
      <c r="AI93" s="389"/>
      <c r="AJ93" s="389"/>
      <c r="AK93" s="389"/>
      <c r="AL93" s="389"/>
      <c r="AM93" s="389"/>
      <c r="AN93" s="389"/>
      <c r="AO93" s="389"/>
      <c r="AP93" s="389"/>
      <c r="AQ93" s="389"/>
      <c r="AR93" s="389"/>
      <c r="AS93" s="389"/>
      <c r="AT93" s="389"/>
      <c r="AU93" s="389"/>
      <c r="AV93" s="389"/>
      <c r="AW93" s="389"/>
      <c r="AX93" s="389"/>
      <c r="AY93" s="389"/>
      <c r="AZ93" s="389"/>
      <c r="BA93" s="389"/>
      <c r="BB93" s="389"/>
      <c r="BC93" s="389"/>
      <c r="BD93" s="389"/>
      <c r="BE93" s="389"/>
      <c r="BF93" s="389"/>
      <c r="BG93" s="389"/>
      <c r="BH93" s="389"/>
      <c r="BI93" s="389"/>
      <c r="BJ93" s="389"/>
      <c r="BK93" s="389"/>
      <c r="BL93" s="389"/>
      <c r="BM93" s="389"/>
      <c r="BN93" s="389"/>
      <c r="BO93" s="389"/>
      <c r="BP93" s="389"/>
      <c r="BQ93" s="389"/>
      <c r="BR93" s="389"/>
      <c r="BS93" s="389"/>
      <c r="BT93" s="389"/>
      <c r="BU93" s="389"/>
      <c r="BV93" s="389"/>
      <c r="BW93" s="389"/>
      <c r="BX93" s="372" t="s">
        <v>292</v>
      </c>
      <c r="BY93" s="373"/>
      <c r="BZ93" s="373"/>
      <c r="CA93" s="373"/>
      <c r="CB93" s="373"/>
      <c r="CC93" s="373"/>
      <c r="CD93" s="373"/>
      <c r="CE93" s="374"/>
      <c r="CF93" s="375" t="s">
        <v>141</v>
      </c>
      <c r="CG93" s="373"/>
      <c r="CH93" s="373"/>
      <c r="CI93" s="373"/>
      <c r="CJ93" s="373"/>
      <c r="CK93" s="373"/>
      <c r="CL93" s="373"/>
      <c r="CM93" s="373"/>
      <c r="CN93" s="373"/>
      <c r="CO93" s="373"/>
      <c r="CP93" s="373"/>
      <c r="CQ93" s="373"/>
      <c r="CR93" s="374"/>
      <c r="CS93" s="375" t="s">
        <v>279</v>
      </c>
      <c r="CT93" s="373"/>
      <c r="CU93" s="373"/>
      <c r="CV93" s="373"/>
      <c r="CW93" s="373"/>
      <c r="CX93" s="373"/>
      <c r="CY93" s="373"/>
      <c r="CZ93" s="373"/>
      <c r="DA93" s="373"/>
      <c r="DB93" s="373"/>
      <c r="DC93" s="373"/>
      <c r="DD93" s="373"/>
      <c r="DE93" s="374"/>
      <c r="DF93" s="433">
        <f>GY38+GY82</f>
        <v>297000</v>
      </c>
      <c r="DG93" s="434"/>
      <c r="DH93" s="434"/>
      <c r="DI93" s="434"/>
      <c r="DJ93" s="434"/>
      <c r="DK93" s="434"/>
      <c r="DL93" s="434"/>
      <c r="DM93" s="434"/>
      <c r="DN93" s="434"/>
      <c r="DO93" s="434"/>
      <c r="DP93" s="434"/>
      <c r="DQ93" s="434"/>
      <c r="DR93" s="435"/>
      <c r="DS93" s="379">
        <v>297000</v>
      </c>
      <c r="DT93" s="380"/>
      <c r="DU93" s="380"/>
      <c r="DV93" s="380"/>
      <c r="DW93" s="380"/>
      <c r="DX93" s="380"/>
      <c r="DY93" s="380"/>
      <c r="DZ93" s="380"/>
      <c r="EA93" s="380"/>
      <c r="EB93" s="380"/>
      <c r="EC93" s="380"/>
      <c r="ED93" s="380"/>
      <c r="EE93" s="381"/>
      <c r="EF93" s="379">
        <v>297000</v>
      </c>
      <c r="EG93" s="380"/>
      <c r="EH93" s="380"/>
      <c r="EI93" s="380"/>
      <c r="EJ93" s="380"/>
      <c r="EK93" s="380"/>
      <c r="EL93" s="380"/>
      <c r="EM93" s="380"/>
      <c r="EN93" s="380"/>
      <c r="EO93" s="380"/>
      <c r="EP93" s="380"/>
      <c r="EQ93" s="380"/>
      <c r="ER93" s="381"/>
      <c r="ES93" s="379"/>
      <c r="ET93" s="380"/>
      <c r="EU93" s="380"/>
      <c r="EV93" s="380"/>
      <c r="EW93" s="380"/>
      <c r="EX93" s="380"/>
      <c r="EY93" s="380"/>
      <c r="EZ93" s="380"/>
      <c r="FA93" s="380"/>
      <c r="FB93" s="380"/>
      <c r="FC93" s="380"/>
      <c r="FD93" s="380"/>
      <c r="FE93" s="390"/>
      <c r="FH93" s="23">
        <v>244</v>
      </c>
      <c r="FI93" s="23">
        <v>22603</v>
      </c>
      <c r="FJ93" s="47"/>
      <c r="FK93" s="47"/>
      <c r="FL93" s="46"/>
      <c r="FM93" s="46">
        <v>160400</v>
      </c>
      <c r="FN93" s="46"/>
      <c r="FO93" s="46"/>
      <c r="FP93" s="46"/>
      <c r="FQ93" s="46"/>
      <c r="FR93" s="46"/>
      <c r="FS93" s="46"/>
      <c r="FT93" s="46"/>
      <c r="FU93" s="46"/>
      <c r="FV93" s="46"/>
      <c r="FW93" s="47"/>
      <c r="FX93" s="42"/>
      <c r="FY93" s="42"/>
      <c r="FZ93" s="42"/>
      <c r="GA93" s="319"/>
      <c r="GB93" s="42"/>
      <c r="GC93" s="43"/>
      <c r="GD93" s="42"/>
      <c r="GE93" s="42"/>
      <c r="GF93" s="42"/>
      <c r="GG93" s="42"/>
      <c r="GH93" s="42"/>
      <c r="GI93" s="42"/>
      <c r="GJ93" s="42"/>
      <c r="GK93" s="42"/>
      <c r="GL93" s="42"/>
      <c r="GM93" s="42"/>
      <c r="GN93" s="42"/>
      <c r="GO93" s="311"/>
      <c r="GP93" s="311"/>
      <c r="GQ93" s="311"/>
      <c r="GR93" s="311"/>
      <c r="GS93" s="311"/>
      <c r="GT93" s="311"/>
      <c r="GU93" s="23"/>
      <c r="GV93" s="23"/>
      <c r="GW93" s="23"/>
      <c r="GX93" s="23"/>
      <c r="GY93" s="49">
        <f t="shared" si="2"/>
        <v>160400</v>
      </c>
    </row>
    <row r="94" spans="1:207" ht="11.25" customHeight="1">
      <c r="A94" s="388" t="s">
        <v>288</v>
      </c>
      <c r="B94" s="389"/>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89"/>
      <c r="AC94" s="389"/>
      <c r="AD94" s="389"/>
      <c r="AE94" s="389"/>
      <c r="AF94" s="389"/>
      <c r="AG94" s="389"/>
      <c r="AH94" s="389"/>
      <c r="AI94" s="389"/>
      <c r="AJ94" s="389"/>
      <c r="AK94" s="389"/>
      <c r="AL94" s="389"/>
      <c r="AM94" s="389"/>
      <c r="AN94" s="389"/>
      <c r="AO94" s="389"/>
      <c r="AP94" s="389"/>
      <c r="AQ94" s="389"/>
      <c r="AR94" s="389"/>
      <c r="AS94" s="389"/>
      <c r="AT94" s="389"/>
      <c r="AU94" s="389"/>
      <c r="AV94" s="389"/>
      <c r="AW94" s="389"/>
      <c r="AX94" s="389"/>
      <c r="AY94" s="389"/>
      <c r="AZ94" s="389"/>
      <c r="BA94" s="389"/>
      <c r="BB94" s="389"/>
      <c r="BC94" s="389"/>
      <c r="BD94" s="389"/>
      <c r="BE94" s="389"/>
      <c r="BF94" s="389"/>
      <c r="BG94" s="389"/>
      <c r="BH94" s="389"/>
      <c r="BI94" s="389"/>
      <c r="BJ94" s="389"/>
      <c r="BK94" s="389"/>
      <c r="BL94" s="389"/>
      <c r="BM94" s="389"/>
      <c r="BN94" s="389"/>
      <c r="BO94" s="389"/>
      <c r="BP94" s="389"/>
      <c r="BQ94" s="389"/>
      <c r="BR94" s="389"/>
      <c r="BS94" s="389"/>
      <c r="BT94" s="389"/>
      <c r="BU94" s="389"/>
      <c r="BV94" s="389"/>
      <c r="BW94" s="389"/>
      <c r="BX94" s="372" t="s">
        <v>293</v>
      </c>
      <c r="BY94" s="373"/>
      <c r="BZ94" s="373"/>
      <c r="CA94" s="373"/>
      <c r="CB94" s="373"/>
      <c r="CC94" s="373"/>
      <c r="CD94" s="373"/>
      <c r="CE94" s="374"/>
      <c r="CF94" s="375" t="s">
        <v>141</v>
      </c>
      <c r="CG94" s="373"/>
      <c r="CH94" s="373"/>
      <c r="CI94" s="373"/>
      <c r="CJ94" s="373"/>
      <c r="CK94" s="373"/>
      <c r="CL94" s="373"/>
      <c r="CM94" s="373"/>
      <c r="CN94" s="373"/>
      <c r="CO94" s="373"/>
      <c r="CP94" s="373"/>
      <c r="CQ94" s="373"/>
      <c r="CR94" s="374"/>
      <c r="CS94" s="375" t="s">
        <v>303</v>
      </c>
      <c r="CT94" s="373"/>
      <c r="CU94" s="373"/>
      <c r="CV94" s="373"/>
      <c r="CW94" s="373"/>
      <c r="CX94" s="373"/>
      <c r="CY94" s="373"/>
      <c r="CZ94" s="373"/>
      <c r="DA94" s="373"/>
      <c r="DB94" s="373"/>
      <c r="DC94" s="373"/>
      <c r="DD94" s="373"/>
      <c r="DE94" s="374"/>
      <c r="DF94" s="433">
        <f>GY39+GY40+GY41+GY42+GY83+GY84+GY85+GY86+GY87</f>
        <v>6203300</v>
      </c>
      <c r="DG94" s="434"/>
      <c r="DH94" s="434"/>
      <c r="DI94" s="434"/>
      <c r="DJ94" s="434"/>
      <c r="DK94" s="434"/>
      <c r="DL94" s="434"/>
      <c r="DM94" s="434"/>
      <c r="DN94" s="434"/>
      <c r="DO94" s="434"/>
      <c r="DP94" s="434"/>
      <c r="DQ94" s="434"/>
      <c r="DR94" s="435"/>
      <c r="DS94" s="379">
        <v>6407500</v>
      </c>
      <c r="DT94" s="380"/>
      <c r="DU94" s="380"/>
      <c r="DV94" s="380"/>
      <c r="DW94" s="380"/>
      <c r="DX94" s="380"/>
      <c r="DY94" s="380"/>
      <c r="DZ94" s="380"/>
      <c r="EA94" s="380"/>
      <c r="EB94" s="380"/>
      <c r="EC94" s="380"/>
      <c r="ED94" s="380"/>
      <c r="EE94" s="381"/>
      <c r="EF94" s="379">
        <v>6722400</v>
      </c>
      <c r="EG94" s="380"/>
      <c r="EH94" s="380"/>
      <c r="EI94" s="380"/>
      <c r="EJ94" s="380"/>
      <c r="EK94" s="380"/>
      <c r="EL94" s="380"/>
      <c r="EM94" s="380"/>
      <c r="EN94" s="380"/>
      <c r="EO94" s="380"/>
      <c r="EP94" s="380"/>
      <c r="EQ94" s="380"/>
      <c r="ER94" s="381"/>
      <c r="ES94" s="379"/>
      <c r="ET94" s="380"/>
      <c r="EU94" s="380"/>
      <c r="EV94" s="380"/>
      <c r="EW94" s="380"/>
      <c r="EX94" s="380"/>
      <c r="EY94" s="380"/>
      <c r="EZ94" s="380"/>
      <c r="FA94" s="380"/>
      <c r="FB94" s="380"/>
      <c r="FC94" s="380"/>
      <c r="FD94" s="380"/>
      <c r="FE94" s="390"/>
      <c r="FH94" s="23">
        <v>112</v>
      </c>
      <c r="FI94" s="23">
        <v>22604</v>
      </c>
      <c r="FJ94" s="47"/>
      <c r="FK94" s="47"/>
      <c r="FL94" s="46">
        <v>38400</v>
      </c>
      <c r="FM94" s="46">
        <v>5000</v>
      </c>
      <c r="FN94" s="46"/>
      <c r="FO94" s="46"/>
      <c r="FP94" s="46"/>
      <c r="FQ94" s="46"/>
      <c r="FR94" s="46"/>
      <c r="FS94" s="46"/>
      <c r="FT94" s="46"/>
      <c r="FU94" s="46"/>
      <c r="FV94" s="46"/>
      <c r="FW94" s="47"/>
      <c r="FX94" s="42"/>
      <c r="FY94" s="42"/>
      <c r="FZ94" s="42"/>
      <c r="GA94" s="42"/>
      <c r="GB94" s="42"/>
      <c r="GC94" s="43"/>
      <c r="GD94" s="42"/>
      <c r="GE94" s="42"/>
      <c r="GF94" s="42"/>
      <c r="GG94" s="42"/>
      <c r="GH94" s="42"/>
      <c r="GI94" s="42"/>
      <c r="GJ94" s="43"/>
      <c r="GK94" s="42"/>
      <c r="GL94" s="42"/>
      <c r="GM94" s="42"/>
      <c r="GN94" s="42"/>
      <c r="GO94" s="311"/>
      <c r="GP94" s="311"/>
      <c r="GQ94" s="311"/>
      <c r="GR94" s="311"/>
      <c r="GS94" s="311"/>
      <c r="GT94" s="311"/>
      <c r="GU94" s="23"/>
      <c r="GV94" s="23"/>
      <c r="GW94" s="23"/>
      <c r="GX94" s="23"/>
      <c r="GY94" s="49">
        <f t="shared" si="2"/>
        <v>43400</v>
      </c>
    </row>
    <row r="95" spans="1:207" ht="11.25" customHeight="1">
      <c r="A95" s="388" t="s">
        <v>289</v>
      </c>
      <c r="B95" s="389"/>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389"/>
      <c r="AC95" s="389"/>
      <c r="AD95" s="389"/>
      <c r="AE95" s="389"/>
      <c r="AF95" s="389"/>
      <c r="AG95" s="389"/>
      <c r="AH95" s="389"/>
      <c r="AI95" s="389"/>
      <c r="AJ95" s="389"/>
      <c r="AK95" s="389"/>
      <c r="AL95" s="389"/>
      <c r="AM95" s="389"/>
      <c r="AN95" s="389"/>
      <c r="AO95" s="389"/>
      <c r="AP95" s="389"/>
      <c r="AQ95" s="389"/>
      <c r="AR95" s="389"/>
      <c r="AS95" s="389"/>
      <c r="AT95" s="389"/>
      <c r="AU95" s="389"/>
      <c r="AV95" s="389"/>
      <c r="AW95" s="389"/>
      <c r="AX95" s="389"/>
      <c r="AY95" s="389"/>
      <c r="AZ95" s="389"/>
      <c r="BA95" s="389"/>
      <c r="BB95" s="389"/>
      <c r="BC95" s="389"/>
      <c r="BD95" s="389"/>
      <c r="BE95" s="389"/>
      <c r="BF95" s="389"/>
      <c r="BG95" s="389"/>
      <c r="BH95" s="389"/>
      <c r="BI95" s="389"/>
      <c r="BJ95" s="389"/>
      <c r="BK95" s="389"/>
      <c r="BL95" s="389"/>
      <c r="BM95" s="389"/>
      <c r="BN95" s="389"/>
      <c r="BO95" s="389"/>
      <c r="BP95" s="389"/>
      <c r="BQ95" s="389"/>
      <c r="BR95" s="389"/>
      <c r="BS95" s="389"/>
      <c r="BT95" s="389"/>
      <c r="BU95" s="389"/>
      <c r="BV95" s="389"/>
      <c r="BW95" s="389"/>
      <c r="BX95" s="372" t="s">
        <v>294</v>
      </c>
      <c r="BY95" s="373"/>
      <c r="BZ95" s="373"/>
      <c r="CA95" s="373"/>
      <c r="CB95" s="373"/>
      <c r="CC95" s="373"/>
      <c r="CD95" s="373"/>
      <c r="CE95" s="374"/>
      <c r="CF95" s="375" t="s">
        <v>141</v>
      </c>
      <c r="CG95" s="373"/>
      <c r="CH95" s="373"/>
      <c r="CI95" s="373"/>
      <c r="CJ95" s="373"/>
      <c r="CK95" s="373"/>
      <c r="CL95" s="373"/>
      <c r="CM95" s="373"/>
      <c r="CN95" s="373"/>
      <c r="CO95" s="373"/>
      <c r="CP95" s="373"/>
      <c r="CQ95" s="373"/>
      <c r="CR95" s="374"/>
      <c r="CS95" s="375" t="s">
        <v>302</v>
      </c>
      <c r="CT95" s="373"/>
      <c r="CU95" s="373"/>
      <c r="CV95" s="373"/>
      <c r="CW95" s="373"/>
      <c r="CX95" s="373"/>
      <c r="CY95" s="373"/>
      <c r="CZ95" s="373"/>
      <c r="DA95" s="373"/>
      <c r="DB95" s="373"/>
      <c r="DC95" s="373"/>
      <c r="DD95" s="373"/>
      <c r="DE95" s="374"/>
      <c r="DF95" s="376"/>
      <c r="DG95" s="377"/>
      <c r="DH95" s="377"/>
      <c r="DI95" s="377"/>
      <c r="DJ95" s="377"/>
      <c r="DK95" s="377"/>
      <c r="DL95" s="377"/>
      <c r="DM95" s="377"/>
      <c r="DN95" s="377"/>
      <c r="DO95" s="377"/>
      <c r="DP95" s="377"/>
      <c r="DQ95" s="377"/>
      <c r="DR95" s="378"/>
      <c r="DS95" s="379"/>
      <c r="DT95" s="380"/>
      <c r="DU95" s="380"/>
      <c r="DV95" s="380"/>
      <c r="DW95" s="380"/>
      <c r="DX95" s="380"/>
      <c r="DY95" s="380"/>
      <c r="DZ95" s="380"/>
      <c r="EA95" s="380"/>
      <c r="EB95" s="380"/>
      <c r="EC95" s="380"/>
      <c r="ED95" s="380"/>
      <c r="EE95" s="381"/>
      <c r="EF95" s="379"/>
      <c r="EG95" s="380"/>
      <c r="EH95" s="380"/>
      <c r="EI95" s="380"/>
      <c r="EJ95" s="380"/>
      <c r="EK95" s="380"/>
      <c r="EL95" s="380"/>
      <c r="EM95" s="380"/>
      <c r="EN95" s="380"/>
      <c r="EO95" s="380"/>
      <c r="EP95" s="380"/>
      <c r="EQ95" s="380"/>
      <c r="ER95" s="381"/>
      <c r="ES95" s="379"/>
      <c r="ET95" s="380"/>
      <c r="EU95" s="380"/>
      <c r="EV95" s="380"/>
      <c r="EW95" s="380"/>
      <c r="EX95" s="380"/>
      <c r="EY95" s="380"/>
      <c r="EZ95" s="380"/>
      <c r="FA95" s="380"/>
      <c r="FB95" s="380"/>
      <c r="FC95" s="380"/>
      <c r="FD95" s="380"/>
      <c r="FE95" s="390"/>
      <c r="FH95" s="23">
        <v>244</v>
      </c>
      <c r="FI95" s="23">
        <v>22605</v>
      </c>
      <c r="FJ95" s="47"/>
      <c r="FK95" s="47"/>
      <c r="FL95" s="46">
        <v>86000</v>
      </c>
      <c r="FM95" s="46"/>
      <c r="FN95" s="46"/>
      <c r="FO95" s="46"/>
      <c r="FP95" s="46"/>
      <c r="FQ95" s="46"/>
      <c r="FR95" s="46"/>
      <c r="FS95" s="46"/>
      <c r="FT95" s="46"/>
      <c r="FU95" s="46"/>
      <c r="FV95" s="46"/>
      <c r="FW95" s="47"/>
      <c r="FX95" s="42"/>
      <c r="FY95" s="42"/>
      <c r="FZ95" s="42"/>
      <c r="GA95" s="42"/>
      <c r="GB95" s="42"/>
      <c r="GC95" s="43"/>
      <c r="GD95" s="42"/>
      <c r="GE95" s="42"/>
      <c r="GF95" s="42"/>
      <c r="GG95" s="42"/>
      <c r="GH95" s="42"/>
      <c r="GI95" s="42"/>
      <c r="GJ95" s="43"/>
      <c r="GK95" s="42"/>
      <c r="GL95" s="42"/>
      <c r="GM95" s="42"/>
      <c r="GN95" s="42"/>
      <c r="GO95" s="311"/>
      <c r="GP95" s="311"/>
      <c r="GQ95" s="311"/>
      <c r="GR95" s="311"/>
      <c r="GS95" s="311"/>
      <c r="GT95" s="311"/>
      <c r="GU95" s="23"/>
      <c r="GV95" s="23"/>
      <c r="GW95" s="23"/>
      <c r="GX95" s="23"/>
      <c r="GY95" s="49">
        <f t="shared" si="2"/>
        <v>86000</v>
      </c>
    </row>
    <row r="96" spans="1:207" ht="11.25" customHeight="1">
      <c r="A96" s="388" t="s">
        <v>290</v>
      </c>
      <c r="B96" s="389"/>
      <c r="C96" s="389"/>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89"/>
      <c r="AC96" s="389"/>
      <c r="AD96" s="389"/>
      <c r="AE96" s="389"/>
      <c r="AF96" s="389"/>
      <c r="AG96" s="389"/>
      <c r="AH96" s="389"/>
      <c r="AI96" s="389"/>
      <c r="AJ96" s="389"/>
      <c r="AK96" s="389"/>
      <c r="AL96" s="389"/>
      <c r="AM96" s="389"/>
      <c r="AN96" s="389"/>
      <c r="AO96" s="389"/>
      <c r="AP96" s="389"/>
      <c r="AQ96" s="389"/>
      <c r="AR96" s="389"/>
      <c r="AS96" s="389"/>
      <c r="AT96" s="389"/>
      <c r="AU96" s="389"/>
      <c r="AV96" s="389"/>
      <c r="AW96" s="389"/>
      <c r="AX96" s="389"/>
      <c r="AY96" s="389"/>
      <c r="AZ96" s="389"/>
      <c r="BA96" s="389"/>
      <c r="BB96" s="389"/>
      <c r="BC96" s="389"/>
      <c r="BD96" s="389"/>
      <c r="BE96" s="389"/>
      <c r="BF96" s="389"/>
      <c r="BG96" s="389"/>
      <c r="BH96" s="389"/>
      <c r="BI96" s="389"/>
      <c r="BJ96" s="389"/>
      <c r="BK96" s="389"/>
      <c r="BL96" s="389"/>
      <c r="BM96" s="389"/>
      <c r="BN96" s="389"/>
      <c r="BO96" s="389"/>
      <c r="BP96" s="389"/>
      <c r="BQ96" s="389"/>
      <c r="BR96" s="389"/>
      <c r="BS96" s="389"/>
      <c r="BT96" s="389"/>
      <c r="BU96" s="389"/>
      <c r="BV96" s="389"/>
      <c r="BW96" s="389"/>
      <c r="BX96" s="372" t="s">
        <v>295</v>
      </c>
      <c r="BY96" s="373"/>
      <c r="BZ96" s="373"/>
      <c r="CA96" s="373"/>
      <c r="CB96" s="373"/>
      <c r="CC96" s="373"/>
      <c r="CD96" s="373"/>
      <c r="CE96" s="374"/>
      <c r="CF96" s="375" t="s">
        <v>141</v>
      </c>
      <c r="CG96" s="373"/>
      <c r="CH96" s="373"/>
      <c r="CI96" s="373"/>
      <c r="CJ96" s="373"/>
      <c r="CK96" s="373"/>
      <c r="CL96" s="373"/>
      <c r="CM96" s="373"/>
      <c r="CN96" s="373"/>
      <c r="CO96" s="373"/>
      <c r="CP96" s="373"/>
      <c r="CQ96" s="373"/>
      <c r="CR96" s="374"/>
      <c r="CS96" s="375" t="s">
        <v>301</v>
      </c>
      <c r="CT96" s="373"/>
      <c r="CU96" s="373"/>
      <c r="CV96" s="373"/>
      <c r="CW96" s="373"/>
      <c r="CX96" s="373"/>
      <c r="CY96" s="373"/>
      <c r="CZ96" s="373"/>
      <c r="DA96" s="373"/>
      <c r="DB96" s="373"/>
      <c r="DC96" s="373"/>
      <c r="DD96" s="373"/>
      <c r="DE96" s="374"/>
      <c r="DF96" s="376">
        <f>GY43+GY44+GY45+GY46+GY88+GY89+GY90+GY91+GY72+GY115+GY119</f>
        <v>466800</v>
      </c>
      <c r="DG96" s="377"/>
      <c r="DH96" s="377"/>
      <c r="DI96" s="377"/>
      <c r="DJ96" s="377"/>
      <c r="DK96" s="377"/>
      <c r="DL96" s="377"/>
      <c r="DM96" s="377"/>
      <c r="DN96" s="377"/>
      <c r="DO96" s="377"/>
      <c r="DP96" s="377"/>
      <c r="DQ96" s="377"/>
      <c r="DR96" s="378"/>
      <c r="DS96" s="379">
        <f>382800+84000</f>
        <v>466800</v>
      </c>
      <c r="DT96" s="380"/>
      <c r="DU96" s="380"/>
      <c r="DV96" s="380"/>
      <c r="DW96" s="380"/>
      <c r="DX96" s="380"/>
      <c r="DY96" s="380"/>
      <c r="DZ96" s="380"/>
      <c r="EA96" s="380"/>
      <c r="EB96" s="380"/>
      <c r="EC96" s="380"/>
      <c r="ED96" s="380"/>
      <c r="EE96" s="381"/>
      <c r="EF96" s="379">
        <f>382800+84000</f>
        <v>466800</v>
      </c>
      <c r="EG96" s="380"/>
      <c r="EH96" s="380"/>
      <c r="EI96" s="380"/>
      <c r="EJ96" s="380"/>
      <c r="EK96" s="380"/>
      <c r="EL96" s="380"/>
      <c r="EM96" s="380"/>
      <c r="EN96" s="380"/>
      <c r="EO96" s="380"/>
      <c r="EP96" s="380"/>
      <c r="EQ96" s="380"/>
      <c r="ER96" s="381"/>
      <c r="ES96" s="379"/>
      <c r="ET96" s="380"/>
      <c r="EU96" s="380"/>
      <c r="EV96" s="380"/>
      <c r="EW96" s="380"/>
      <c r="EX96" s="380"/>
      <c r="EY96" s="380"/>
      <c r="EZ96" s="380"/>
      <c r="FA96" s="380"/>
      <c r="FB96" s="380"/>
      <c r="FC96" s="380"/>
      <c r="FD96" s="380"/>
      <c r="FE96" s="390"/>
      <c r="FH96" s="23">
        <v>113</v>
      </c>
      <c r="FI96" s="23">
        <v>22699</v>
      </c>
      <c r="FJ96" s="47"/>
      <c r="FK96" s="47"/>
      <c r="FL96" s="46"/>
      <c r="FM96" s="46"/>
      <c r="FN96" s="46"/>
      <c r="FO96" s="46"/>
      <c r="FP96" s="46"/>
      <c r="FQ96" s="46"/>
      <c r="FR96" s="46"/>
      <c r="FS96" s="46"/>
      <c r="FT96" s="46"/>
      <c r="FU96" s="46"/>
      <c r="FV96" s="46"/>
      <c r="FW96" s="47"/>
      <c r="FX96" s="42"/>
      <c r="FY96" s="42"/>
      <c r="FZ96" s="42"/>
      <c r="GA96" s="42"/>
      <c r="GB96" s="42"/>
      <c r="GC96" s="43"/>
      <c r="GD96" s="42"/>
      <c r="GE96" s="42"/>
      <c r="GF96" s="42"/>
      <c r="GG96" s="42"/>
      <c r="GH96" s="42"/>
      <c r="GI96" s="42"/>
      <c r="GJ96" s="43"/>
      <c r="GK96" s="42"/>
      <c r="GL96" s="42"/>
      <c r="GM96" s="42"/>
      <c r="GN96" s="42"/>
      <c r="GO96" s="311"/>
      <c r="GP96" s="311"/>
      <c r="GQ96" s="311"/>
      <c r="GR96" s="311"/>
      <c r="GS96" s="311"/>
      <c r="GT96" s="311"/>
      <c r="GU96" s="23"/>
      <c r="GV96" s="23"/>
      <c r="GW96" s="23"/>
      <c r="GX96" s="23"/>
      <c r="GY96" s="49">
        <f t="shared" si="2"/>
        <v>0</v>
      </c>
    </row>
    <row r="97" spans="1:207" ht="11.25" customHeight="1">
      <c r="A97" s="388" t="s">
        <v>298</v>
      </c>
      <c r="B97" s="389"/>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89"/>
      <c r="AC97" s="389"/>
      <c r="AD97" s="389"/>
      <c r="AE97" s="389"/>
      <c r="AF97" s="389"/>
      <c r="AG97" s="389"/>
      <c r="AH97" s="389"/>
      <c r="AI97" s="389"/>
      <c r="AJ97" s="389"/>
      <c r="AK97" s="389"/>
      <c r="AL97" s="389"/>
      <c r="AM97" s="389"/>
      <c r="AN97" s="389"/>
      <c r="AO97" s="389"/>
      <c r="AP97" s="389"/>
      <c r="AQ97" s="389"/>
      <c r="AR97" s="389"/>
      <c r="AS97" s="389"/>
      <c r="AT97" s="389"/>
      <c r="AU97" s="389"/>
      <c r="AV97" s="389"/>
      <c r="AW97" s="389"/>
      <c r="AX97" s="389"/>
      <c r="AY97" s="389"/>
      <c r="AZ97" s="389"/>
      <c r="BA97" s="389"/>
      <c r="BB97" s="389"/>
      <c r="BC97" s="389"/>
      <c r="BD97" s="389"/>
      <c r="BE97" s="389"/>
      <c r="BF97" s="389"/>
      <c r="BG97" s="389"/>
      <c r="BH97" s="389"/>
      <c r="BI97" s="389"/>
      <c r="BJ97" s="389"/>
      <c r="BK97" s="389"/>
      <c r="BL97" s="389"/>
      <c r="BM97" s="389"/>
      <c r="BN97" s="389"/>
      <c r="BO97" s="389"/>
      <c r="BP97" s="389"/>
      <c r="BQ97" s="389"/>
      <c r="BR97" s="389"/>
      <c r="BS97" s="389"/>
      <c r="BT97" s="389"/>
      <c r="BU97" s="389"/>
      <c r="BV97" s="389"/>
      <c r="BW97" s="389"/>
      <c r="BX97" s="372" t="s">
        <v>296</v>
      </c>
      <c r="BY97" s="373"/>
      <c r="BZ97" s="373"/>
      <c r="CA97" s="373"/>
      <c r="CB97" s="373"/>
      <c r="CC97" s="373"/>
      <c r="CD97" s="373"/>
      <c r="CE97" s="374"/>
      <c r="CF97" s="375" t="s">
        <v>141</v>
      </c>
      <c r="CG97" s="373"/>
      <c r="CH97" s="373"/>
      <c r="CI97" s="373"/>
      <c r="CJ97" s="373"/>
      <c r="CK97" s="373"/>
      <c r="CL97" s="373"/>
      <c r="CM97" s="373"/>
      <c r="CN97" s="373"/>
      <c r="CO97" s="373"/>
      <c r="CP97" s="373"/>
      <c r="CQ97" s="373"/>
      <c r="CR97" s="374"/>
      <c r="CS97" s="375" t="s">
        <v>278</v>
      </c>
      <c r="CT97" s="373"/>
      <c r="CU97" s="373"/>
      <c r="CV97" s="373"/>
      <c r="CW97" s="373"/>
      <c r="CX97" s="373"/>
      <c r="CY97" s="373"/>
      <c r="CZ97" s="373"/>
      <c r="DA97" s="373"/>
      <c r="DB97" s="373"/>
      <c r="DC97" s="373"/>
      <c r="DD97" s="373"/>
      <c r="DE97" s="374"/>
      <c r="DF97" s="376">
        <f>GY47+GY48+GY50+GY52+GY92+GY93+GY95+GY97</f>
        <v>734700</v>
      </c>
      <c r="DG97" s="377"/>
      <c r="DH97" s="377"/>
      <c r="DI97" s="377"/>
      <c r="DJ97" s="377"/>
      <c r="DK97" s="377"/>
      <c r="DL97" s="377"/>
      <c r="DM97" s="377"/>
      <c r="DN97" s="377"/>
      <c r="DO97" s="377"/>
      <c r="DP97" s="377"/>
      <c r="DQ97" s="377"/>
      <c r="DR97" s="378"/>
      <c r="DS97" s="379">
        <f>211500+86000+50000+153400+160400+73400</f>
        <v>734700</v>
      </c>
      <c r="DT97" s="380"/>
      <c r="DU97" s="380"/>
      <c r="DV97" s="380"/>
      <c r="DW97" s="380"/>
      <c r="DX97" s="380"/>
      <c r="DY97" s="380"/>
      <c r="DZ97" s="380"/>
      <c r="EA97" s="380"/>
      <c r="EB97" s="380"/>
      <c r="EC97" s="380"/>
      <c r="ED97" s="380"/>
      <c r="EE97" s="381"/>
      <c r="EF97" s="379">
        <f>211500+86000+50000+153400+160400+73400</f>
        <v>734700</v>
      </c>
      <c r="EG97" s="380"/>
      <c r="EH97" s="380"/>
      <c r="EI97" s="380"/>
      <c r="EJ97" s="380"/>
      <c r="EK97" s="380"/>
      <c r="EL97" s="380"/>
      <c r="EM97" s="380"/>
      <c r="EN97" s="380"/>
      <c r="EO97" s="380"/>
      <c r="EP97" s="380"/>
      <c r="EQ97" s="380"/>
      <c r="ER97" s="381"/>
      <c r="ES97" s="379"/>
      <c r="ET97" s="380"/>
      <c r="EU97" s="380"/>
      <c r="EV97" s="380"/>
      <c r="EW97" s="380"/>
      <c r="EX97" s="380"/>
      <c r="EY97" s="380"/>
      <c r="EZ97" s="380"/>
      <c r="FA97" s="380"/>
      <c r="FB97" s="380"/>
      <c r="FC97" s="380"/>
      <c r="FD97" s="380"/>
      <c r="FE97" s="390"/>
      <c r="FH97" s="23">
        <v>244</v>
      </c>
      <c r="FI97" s="23">
        <v>22699</v>
      </c>
      <c r="FJ97" s="47"/>
      <c r="FK97" s="47"/>
      <c r="FL97" s="46">
        <v>50000</v>
      </c>
      <c r="FM97" s="46">
        <v>73400</v>
      </c>
      <c r="FN97" s="46"/>
      <c r="FO97" s="46"/>
      <c r="FP97" s="46"/>
      <c r="FQ97" s="46"/>
      <c r="FR97" s="46"/>
      <c r="FS97" s="46"/>
      <c r="FT97" s="46"/>
      <c r="FU97" s="46"/>
      <c r="FV97" s="46"/>
      <c r="FW97" s="47"/>
      <c r="FX97" s="42"/>
      <c r="FY97" s="42"/>
      <c r="FZ97" s="42"/>
      <c r="GA97" s="42"/>
      <c r="GB97" s="42"/>
      <c r="GC97" s="43"/>
      <c r="GD97" s="42"/>
      <c r="GE97" s="42"/>
      <c r="GF97" s="42"/>
      <c r="GG97" s="42"/>
      <c r="GH97" s="42"/>
      <c r="GI97" s="42"/>
      <c r="GJ97" s="43"/>
      <c r="GK97" s="42"/>
      <c r="GL97" s="42"/>
      <c r="GM97" s="42"/>
      <c r="GN97" s="42"/>
      <c r="GO97" s="311"/>
      <c r="GP97" s="311"/>
      <c r="GQ97" s="311"/>
      <c r="GR97" s="311"/>
      <c r="GS97" s="311"/>
      <c r="GT97" s="311"/>
      <c r="GU97" s="23"/>
      <c r="GV97" s="23"/>
      <c r="GW97" s="23"/>
      <c r="GX97" s="23"/>
      <c r="GY97" s="49">
        <f t="shared" si="2"/>
        <v>123400</v>
      </c>
    </row>
    <row r="98" spans="1:207" ht="11.25" customHeight="1">
      <c r="A98" s="388" t="s">
        <v>299</v>
      </c>
      <c r="B98" s="389"/>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89"/>
      <c r="AC98" s="389"/>
      <c r="AD98" s="389"/>
      <c r="AE98" s="389"/>
      <c r="AF98" s="389"/>
      <c r="AG98" s="389"/>
      <c r="AH98" s="389"/>
      <c r="AI98" s="389"/>
      <c r="AJ98" s="389"/>
      <c r="AK98" s="389"/>
      <c r="AL98" s="389"/>
      <c r="AM98" s="389"/>
      <c r="AN98" s="389"/>
      <c r="AO98" s="389"/>
      <c r="AP98" s="389"/>
      <c r="AQ98" s="389"/>
      <c r="AR98" s="389"/>
      <c r="AS98" s="389"/>
      <c r="AT98" s="389"/>
      <c r="AU98" s="389"/>
      <c r="AV98" s="389"/>
      <c r="AW98" s="389"/>
      <c r="AX98" s="389"/>
      <c r="AY98" s="389"/>
      <c r="AZ98" s="389"/>
      <c r="BA98" s="389"/>
      <c r="BB98" s="389"/>
      <c r="BC98" s="389"/>
      <c r="BD98" s="389"/>
      <c r="BE98" s="389"/>
      <c r="BF98" s="389"/>
      <c r="BG98" s="389"/>
      <c r="BH98" s="389"/>
      <c r="BI98" s="389"/>
      <c r="BJ98" s="389"/>
      <c r="BK98" s="389"/>
      <c r="BL98" s="389"/>
      <c r="BM98" s="389"/>
      <c r="BN98" s="389"/>
      <c r="BO98" s="389"/>
      <c r="BP98" s="389"/>
      <c r="BQ98" s="389"/>
      <c r="BR98" s="389"/>
      <c r="BS98" s="389"/>
      <c r="BT98" s="389"/>
      <c r="BU98" s="389"/>
      <c r="BV98" s="389"/>
      <c r="BW98" s="389"/>
      <c r="BX98" s="372" t="s">
        <v>297</v>
      </c>
      <c r="BY98" s="373"/>
      <c r="BZ98" s="373"/>
      <c r="CA98" s="373"/>
      <c r="CB98" s="373"/>
      <c r="CC98" s="373"/>
      <c r="CD98" s="373"/>
      <c r="CE98" s="374"/>
      <c r="CF98" s="375" t="s">
        <v>141</v>
      </c>
      <c r="CG98" s="373"/>
      <c r="CH98" s="373"/>
      <c r="CI98" s="373"/>
      <c r="CJ98" s="373"/>
      <c r="CK98" s="373"/>
      <c r="CL98" s="373"/>
      <c r="CM98" s="373"/>
      <c r="CN98" s="373"/>
      <c r="CO98" s="373"/>
      <c r="CP98" s="373"/>
      <c r="CQ98" s="373"/>
      <c r="CR98" s="374"/>
      <c r="CS98" s="375" t="s">
        <v>300</v>
      </c>
      <c r="CT98" s="373"/>
      <c r="CU98" s="373"/>
      <c r="CV98" s="373"/>
      <c r="CW98" s="373"/>
      <c r="CX98" s="373"/>
      <c r="CY98" s="373"/>
      <c r="CZ98" s="373"/>
      <c r="DA98" s="373"/>
      <c r="DB98" s="373"/>
      <c r="DC98" s="373"/>
      <c r="DD98" s="373"/>
      <c r="DE98" s="374"/>
      <c r="DF98" s="376">
        <f>GY53+GY98</f>
        <v>0</v>
      </c>
      <c r="DG98" s="377"/>
      <c r="DH98" s="377"/>
      <c r="DI98" s="377"/>
      <c r="DJ98" s="377"/>
      <c r="DK98" s="377"/>
      <c r="DL98" s="377"/>
      <c r="DM98" s="377"/>
      <c r="DN98" s="377"/>
      <c r="DO98" s="377"/>
      <c r="DP98" s="377"/>
      <c r="DQ98" s="377"/>
      <c r="DR98" s="378"/>
      <c r="DS98" s="379"/>
      <c r="DT98" s="380"/>
      <c r="DU98" s="380"/>
      <c r="DV98" s="380"/>
      <c r="DW98" s="380"/>
      <c r="DX98" s="380"/>
      <c r="DY98" s="380"/>
      <c r="DZ98" s="380"/>
      <c r="EA98" s="380"/>
      <c r="EB98" s="380"/>
      <c r="EC98" s="380"/>
      <c r="ED98" s="380"/>
      <c r="EE98" s="381"/>
      <c r="EF98" s="379"/>
      <c r="EG98" s="380"/>
      <c r="EH98" s="380"/>
      <c r="EI98" s="380"/>
      <c r="EJ98" s="380"/>
      <c r="EK98" s="380"/>
      <c r="EL98" s="380"/>
      <c r="EM98" s="380"/>
      <c r="EN98" s="380"/>
      <c r="EO98" s="380"/>
      <c r="EP98" s="380"/>
      <c r="EQ98" s="380"/>
      <c r="ER98" s="381"/>
      <c r="ES98" s="379"/>
      <c r="ET98" s="380"/>
      <c r="EU98" s="380"/>
      <c r="EV98" s="380"/>
      <c r="EW98" s="380"/>
      <c r="EX98" s="380"/>
      <c r="EY98" s="380"/>
      <c r="EZ98" s="380"/>
      <c r="FA98" s="380"/>
      <c r="FB98" s="380"/>
      <c r="FC98" s="380"/>
      <c r="FD98" s="380"/>
      <c r="FE98" s="390"/>
      <c r="FH98" s="23">
        <v>244</v>
      </c>
      <c r="FI98" s="23">
        <v>22701</v>
      </c>
      <c r="FJ98" s="47"/>
      <c r="FK98" s="47"/>
      <c r="FL98" s="46"/>
      <c r="FM98" s="46"/>
      <c r="FN98" s="46"/>
      <c r="FO98" s="46"/>
      <c r="FP98" s="46"/>
      <c r="FQ98" s="46"/>
      <c r="FR98" s="46"/>
      <c r="FS98" s="46"/>
      <c r="FT98" s="46"/>
      <c r="FU98" s="46"/>
      <c r="FV98" s="46"/>
      <c r="FW98" s="47"/>
      <c r="FX98" s="42"/>
      <c r="FY98" s="42"/>
      <c r="FZ98" s="42"/>
      <c r="GA98" s="42"/>
      <c r="GB98" s="42"/>
      <c r="GC98" s="43"/>
      <c r="GD98" s="42"/>
      <c r="GE98" s="42"/>
      <c r="GF98" s="42"/>
      <c r="GG98" s="42"/>
      <c r="GH98" s="42"/>
      <c r="GI98" s="42"/>
      <c r="GJ98" s="43"/>
      <c r="GK98" s="42"/>
      <c r="GL98" s="42"/>
      <c r="GM98" s="42"/>
      <c r="GN98" s="42"/>
      <c r="GO98" s="311"/>
      <c r="GP98" s="311"/>
      <c r="GQ98" s="311"/>
      <c r="GR98" s="311"/>
      <c r="GS98" s="311"/>
      <c r="GT98" s="311"/>
      <c r="GU98" s="23"/>
      <c r="GV98" s="23"/>
      <c r="GW98" s="23"/>
      <c r="GX98" s="23"/>
      <c r="GY98" s="49">
        <f t="shared" si="2"/>
        <v>0</v>
      </c>
    </row>
    <row r="99" spans="1:207" ht="11.25" customHeight="1">
      <c r="A99" s="388" t="s">
        <v>305</v>
      </c>
      <c r="B99" s="389"/>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89"/>
      <c r="AC99" s="389"/>
      <c r="AD99" s="389"/>
      <c r="AE99" s="389"/>
      <c r="AF99" s="389"/>
      <c r="AG99" s="389"/>
      <c r="AH99" s="389"/>
      <c r="AI99" s="389"/>
      <c r="AJ99" s="389"/>
      <c r="AK99" s="389"/>
      <c r="AL99" s="389"/>
      <c r="AM99" s="389"/>
      <c r="AN99" s="389"/>
      <c r="AO99" s="389"/>
      <c r="AP99" s="389"/>
      <c r="AQ99" s="389"/>
      <c r="AR99" s="389"/>
      <c r="AS99" s="389"/>
      <c r="AT99" s="389"/>
      <c r="AU99" s="389"/>
      <c r="AV99" s="389"/>
      <c r="AW99" s="389"/>
      <c r="AX99" s="389"/>
      <c r="AY99" s="389"/>
      <c r="AZ99" s="389"/>
      <c r="BA99" s="389"/>
      <c r="BB99" s="389"/>
      <c r="BC99" s="389"/>
      <c r="BD99" s="389"/>
      <c r="BE99" s="389"/>
      <c r="BF99" s="389"/>
      <c r="BG99" s="389"/>
      <c r="BH99" s="389"/>
      <c r="BI99" s="389"/>
      <c r="BJ99" s="389"/>
      <c r="BK99" s="389"/>
      <c r="BL99" s="389"/>
      <c r="BM99" s="389"/>
      <c r="BN99" s="389"/>
      <c r="BO99" s="389"/>
      <c r="BP99" s="389"/>
      <c r="BQ99" s="389"/>
      <c r="BR99" s="389"/>
      <c r="BS99" s="389"/>
      <c r="BT99" s="389"/>
      <c r="BU99" s="389"/>
      <c r="BV99" s="389"/>
      <c r="BW99" s="389"/>
      <c r="BX99" s="372" t="s">
        <v>297</v>
      </c>
      <c r="BY99" s="373"/>
      <c r="BZ99" s="373"/>
      <c r="CA99" s="373"/>
      <c r="CB99" s="373"/>
      <c r="CC99" s="373"/>
      <c r="CD99" s="373"/>
      <c r="CE99" s="374"/>
      <c r="CF99" s="375" t="s">
        <v>141</v>
      </c>
      <c r="CG99" s="373"/>
      <c r="CH99" s="373"/>
      <c r="CI99" s="373"/>
      <c r="CJ99" s="373"/>
      <c r="CK99" s="373"/>
      <c r="CL99" s="373"/>
      <c r="CM99" s="373"/>
      <c r="CN99" s="373"/>
      <c r="CO99" s="373"/>
      <c r="CP99" s="373"/>
      <c r="CQ99" s="373"/>
      <c r="CR99" s="374"/>
      <c r="CS99" s="375" t="s">
        <v>306</v>
      </c>
      <c r="CT99" s="373"/>
      <c r="CU99" s="373"/>
      <c r="CV99" s="373"/>
      <c r="CW99" s="373"/>
      <c r="CX99" s="373"/>
      <c r="CY99" s="373"/>
      <c r="CZ99" s="373"/>
      <c r="DA99" s="373"/>
      <c r="DB99" s="373"/>
      <c r="DC99" s="373"/>
      <c r="DD99" s="373"/>
      <c r="DE99" s="374"/>
      <c r="DF99" s="376">
        <f>GY54+GY99</f>
        <v>0</v>
      </c>
      <c r="DG99" s="377"/>
      <c r="DH99" s="377"/>
      <c r="DI99" s="377"/>
      <c r="DJ99" s="377"/>
      <c r="DK99" s="377"/>
      <c r="DL99" s="377"/>
      <c r="DM99" s="377"/>
      <c r="DN99" s="377"/>
      <c r="DO99" s="377"/>
      <c r="DP99" s="377"/>
      <c r="DQ99" s="377"/>
      <c r="DR99" s="378"/>
      <c r="DS99" s="379"/>
      <c r="DT99" s="380"/>
      <c r="DU99" s="380"/>
      <c r="DV99" s="380"/>
      <c r="DW99" s="380"/>
      <c r="DX99" s="380"/>
      <c r="DY99" s="380"/>
      <c r="DZ99" s="380"/>
      <c r="EA99" s="380"/>
      <c r="EB99" s="380"/>
      <c r="EC99" s="380"/>
      <c r="ED99" s="380"/>
      <c r="EE99" s="381"/>
      <c r="EF99" s="379"/>
      <c r="EG99" s="380"/>
      <c r="EH99" s="380"/>
      <c r="EI99" s="380"/>
      <c r="EJ99" s="380"/>
      <c r="EK99" s="380"/>
      <c r="EL99" s="380"/>
      <c r="EM99" s="380"/>
      <c r="EN99" s="380"/>
      <c r="EO99" s="380"/>
      <c r="EP99" s="380"/>
      <c r="EQ99" s="380"/>
      <c r="ER99" s="381"/>
      <c r="ES99" s="379"/>
      <c r="ET99" s="380"/>
      <c r="EU99" s="380"/>
      <c r="EV99" s="380"/>
      <c r="EW99" s="380"/>
      <c r="EX99" s="380"/>
      <c r="EY99" s="380"/>
      <c r="EZ99" s="380"/>
      <c r="FA99" s="380"/>
      <c r="FB99" s="380"/>
      <c r="FC99" s="380"/>
      <c r="FD99" s="380"/>
      <c r="FE99" s="390"/>
      <c r="FH99" s="23">
        <v>244</v>
      </c>
      <c r="FI99" s="23">
        <v>22801</v>
      </c>
      <c r="FJ99" s="47"/>
      <c r="FK99" s="47"/>
      <c r="FL99" s="46"/>
      <c r="FM99" s="46"/>
      <c r="FN99" s="46"/>
      <c r="FO99" s="46"/>
      <c r="FP99" s="46"/>
      <c r="FQ99" s="46"/>
      <c r="FR99" s="46"/>
      <c r="FS99" s="46"/>
      <c r="FT99" s="46"/>
      <c r="FU99" s="46"/>
      <c r="FV99" s="46"/>
      <c r="FW99" s="47"/>
      <c r="FX99" s="42"/>
      <c r="FY99" s="42"/>
      <c r="FZ99" s="42"/>
      <c r="GA99" s="42"/>
      <c r="GB99" s="42"/>
      <c r="GC99" s="43"/>
      <c r="GD99" s="42"/>
      <c r="GE99" s="42"/>
      <c r="GF99" s="42"/>
      <c r="GG99" s="43"/>
      <c r="GH99" s="43"/>
      <c r="GI99" s="43"/>
      <c r="GJ99" s="43"/>
      <c r="GK99" s="42"/>
      <c r="GL99" s="42"/>
      <c r="GM99" s="42"/>
      <c r="GN99" s="42"/>
      <c r="GO99" s="311"/>
      <c r="GP99" s="311"/>
      <c r="GQ99" s="311"/>
      <c r="GR99" s="311"/>
      <c r="GS99" s="311"/>
      <c r="GT99" s="311"/>
      <c r="GU99" s="23"/>
      <c r="GV99" s="23"/>
      <c r="GW99" s="23"/>
      <c r="GX99" s="23"/>
      <c r="GY99" s="49">
        <f t="shared" si="2"/>
        <v>0</v>
      </c>
    </row>
    <row r="100" spans="1:207" ht="11.25" customHeight="1">
      <c r="A100" s="388" t="s">
        <v>307</v>
      </c>
      <c r="B100" s="389"/>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89"/>
      <c r="AC100" s="389"/>
      <c r="AD100" s="389"/>
      <c r="AE100" s="389"/>
      <c r="AF100" s="389"/>
      <c r="AG100" s="389"/>
      <c r="AH100" s="389"/>
      <c r="AI100" s="389"/>
      <c r="AJ100" s="389"/>
      <c r="AK100" s="389"/>
      <c r="AL100" s="389"/>
      <c r="AM100" s="389"/>
      <c r="AN100" s="389"/>
      <c r="AO100" s="389"/>
      <c r="AP100" s="389"/>
      <c r="AQ100" s="389"/>
      <c r="AR100" s="389"/>
      <c r="AS100" s="389"/>
      <c r="AT100" s="389"/>
      <c r="AU100" s="389"/>
      <c r="AV100" s="389"/>
      <c r="AW100" s="389"/>
      <c r="AX100" s="389"/>
      <c r="AY100" s="389"/>
      <c r="AZ100" s="389"/>
      <c r="BA100" s="389"/>
      <c r="BB100" s="389"/>
      <c r="BC100" s="389"/>
      <c r="BD100" s="389"/>
      <c r="BE100" s="389"/>
      <c r="BF100" s="389"/>
      <c r="BG100" s="389"/>
      <c r="BH100" s="389"/>
      <c r="BI100" s="389"/>
      <c r="BJ100" s="389"/>
      <c r="BK100" s="389"/>
      <c r="BL100" s="389"/>
      <c r="BM100" s="389"/>
      <c r="BN100" s="389"/>
      <c r="BO100" s="389"/>
      <c r="BP100" s="389"/>
      <c r="BQ100" s="389"/>
      <c r="BR100" s="389"/>
      <c r="BS100" s="389"/>
      <c r="BT100" s="389"/>
      <c r="BU100" s="389"/>
      <c r="BV100" s="389"/>
      <c r="BW100" s="389"/>
      <c r="BX100" s="372" t="s">
        <v>297</v>
      </c>
      <c r="BY100" s="373"/>
      <c r="BZ100" s="373"/>
      <c r="CA100" s="373"/>
      <c r="CB100" s="373"/>
      <c r="CC100" s="373"/>
      <c r="CD100" s="373"/>
      <c r="CE100" s="374"/>
      <c r="CF100" s="375" t="s">
        <v>141</v>
      </c>
      <c r="CG100" s="373"/>
      <c r="CH100" s="373"/>
      <c r="CI100" s="373"/>
      <c r="CJ100" s="373"/>
      <c r="CK100" s="373"/>
      <c r="CL100" s="373"/>
      <c r="CM100" s="373"/>
      <c r="CN100" s="373"/>
      <c r="CO100" s="373"/>
      <c r="CP100" s="373"/>
      <c r="CQ100" s="373"/>
      <c r="CR100" s="374"/>
      <c r="CS100" s="375" t="s">
        <v>309</v>
      </c>
      <c r="CT100" s="373"/>
      <c r="CU100" s="373"/>
      <c r="CV100" s="373"/>
      <c r="CW100" s="373"/>
      <c r="CX100" s="373"/>
      <c r="CY100" s="373"/>
      <c r="CZ100" s="373"/>
      <c r="DA100" s="373"/>
      <c r="DB100" s="373"/>
      <c r="DC100" s="373"/>
      <c r="DD100" s="373"/>
      <c r="DE100" s="374"/>
      <c r="DF100" s="376">
        <f>GY59+GY60+GY61+GY62+GY103+GY104+GY105+GY106</f>
        <v>1373000</v>
      </c>
      <c r="DG100" s="377"/>
      <c r="DH100" s="377"/>
      <c r="DI100" s="377"/>
      <c r="DJ100" s="377"/>
      <c r="DK100" s="377"/>
      <c r="DL100" s="377"/>
      <c r="DM100" s="377"/>
      <c r="DN100" s="377"/>
      <c r="DO100" s="377"/>
      <c r="DP100" s="377"/>
      <c r="DQ100" s="377"/>
      <c r="DR100" s="378"/>
      <c r="DS100" s="379">
        <f>500000+180000+393000+300000</f>
        <v>1373000</v>
      </c>
      <c r="DT100" s="380"/>
      <c r="DU100" s="380"/>
      <c r="DV100" s="380"/>
      <c r="DW100" s="380"/>
      <c r="DX100" s="380"/>
      <c r="DY100" s="380"/>
      <c r="DZ100" s="380"/>
      <c r="EA100" s="380"/>
      <c r="EB100" s="380"/>
      <c r="EC100" s="380"/>
      <c r="ED100" s="380"/>
      <c r="EE100" s="381"/>
      <c r="EF100" s="379">
        <f>500000+180000+393000+300000</f>
        <v>1373000</v>
      </c>
      <c r="EG100" s="380"/>
      <c r="EH100" s="380"/>
      <c r="EI100" s="380"/>
      <c r="EJ100" s="380"/>
      <c r="EK100" s="380"/>
      <c r="EL100" s="380"/>
      <c r="EM100" s="380"/>
      <c r="EN100" s="380"/>
      <c r="EO100" s="380"/>
      <c r="EP100" s="380"/>
      <c r="EQ100" s="380"/>
      <c r="ER100" s="381"/>
      <c r="ES100" s="379"/>
      <c r="ET100" s="380"/>
      <c r="EU100" s="380"/>
      <c r="EV100" s="380"/>
      <c r="EW100" s="380"/>
      <c r="EX100" s="380"/>
      <c r="EY100" s="380"/>
      <c r="EZ100" s="380"/>
      <c r="FA100" s="380"/>
      <c r="FB100" s="380"/>
      <c r="FC100" s="380"/>
      <c r="FD100" s="380"/>
      <c r="FE100" s="390"/>
      <c r="FH100" s="23">
        <v>111</v>
      </c>
      <c r="FI100" s="23">
        <v>26601</v>
      </c>
      <c r="FJ100" s="47"/>
      <c r="FK100" s="47"/>
      <c r="FL100" s="46">
        <v>150000</v>
      </c>
      <c r="FM100" s="46">
        <v>45000</v>
      </c>
      <c r="FN100" s="46"/>
      <c r="FO100" s="46"/>
      <c r="FP100" s="46"/>
      <c r="FQ100" s="46"/>
      <c r="FR100" s="46"/>
      <c r="FS100" s="46"/>
      <c r="FT100" s="46"/>
      <c r="FU100" s="46"/>
      <c r="FV100" s="46"/>
      <c r="FW100" s="47"/>
      <c r="FX100" s="42"/>
      <c r="FY100" s="42"/>
      <c r="FZ100" s="42"/>
      <c r="GA100" s="42"/>
      <c r="GB100" s="42"/>
      <c r="GC100" s="43"/>
      <c r="GD100" s="42"/>
      <c r="GE100" s="42"/>
      <c r="GF100" s="42"/>
      <c r="GG100" s="42"/>
      <c r="GH100" s="42"/>
      <c r="GI100" s="42"/>
      <c r="GJ100" s="43"/>
      <c r="GK100" s="42"/>
      <c r="GL100" s="42"/>
      <c r="GM100" s="42"/>
      <c r="GN100" s="42"/>
      <c r="GO100" s="311"/>
      <c r="GP100" s="311"/>
      <c r="GQ100" s="311"/>
      <c r="GR100" s="311"/>
      <c r="GS100" s="311"/>
      <c r="GT100" s="311"/>
      <c r="GU100" s="23"/>
      <c r="GV100" s="23"/>
      <c r="GW100" s="23"/>
      <c r="GX100" s="23"/>
      <c r="GY100" s="49">
        <f t="shared" si="2"/>
        <v>195000</v>
      </c>
    </row>
    <row r="101" spans="1:207" ht="11.25" customHeight="1">
      <c r="A101" s="388" t="s">
        <v>308</v>
      </c>
      <c r="B101" s="389"/>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389"/>
      <c r="AC101" s="389"/>
      <c r="AD101" s="389"/>
      <c r="AE101" s="389"/>
      <c r="AF101" s="389"/>
      <c r="AG101" s="389"/>
      <c r="AH101" s="389"/>
      <c r="AI101" s="389"/>
      <c r="AJ101" s="389"/>
      <c r="AK101" s="389"/>
      <c r="AL101" s="389"/>
      <c r="AM101" s="389"/>
      <c r="AN101" s="389"/>
      <c r="AO101" s="389"/>
      <c r="AP101" s="389"/>
      <c r="AQ101" s="389"/>
      <c r="AR101" s="389"/>
      <c r="AS101" s="389"/>
      <c r="AT101" s="389"/>
      <c r="AU101" s="389"/>
      <c r="AV101" s="389"/>
      <c r="AW101" s="389"/>
      <c r="AX101" s="389"/>
      <c r="AY101" s="389"/>
      <c r="AZ101" s="389"/>
      <c r="BA101" s="389"/>
      <c r="BB101" s="389"/>
      <c r="BC101" s="389"/>
      <c r="BD101" s="389"/>
      <c r="BE101" s="389"/>
      <c r="BF101" s="389"/>
      <c r="BG101" s="389"/>
      <c r="BH101" s="389"/>
      <c r="BI101" s="389"/>
      <c r="BJ101" s="389"/>
      <c r="BK101" s="389"/>
      <c r="BL101" s="389"/>
      <c r="BM101" s="389"/>
      <c r="BN101" s="389"/>
      <c r="BO101" s="389"/>
      <c r="BP101" s="389"/>
      <c r="BQ101" s="389"/>
      <c r="BR101" s="389"/>
      <c r="BS101" s="389"/>
      <c r="BT101" s="389"/>
      <c r="BU101" s="389"/>
      <c r="BV101" s="389"/>
      <c r="BW101" s="389"/>
      <c r="BX101" s="372" t="s">
        <v>297</v>
      </c>
      <c r="BY101" s="373"/>
      <c r="BZ101" s="373"/>
      <c r="CA101" s="373"/>
      <c r="CB101" s="373"/>
      <c r="CC101" s="373"/>
      <c r="CD101" s="373"/>
      <c r="CE101" s="374"/>
      <c r="CF101" s="375" t="s">
        <v>141</v>
      </c>
      <c r="CG101" s="373"/>
      <c r="CH101" s="373"/>
      <c r="CI101" s="373"/>
      <c r="CJ101" s="373"/>
      <c r="CK101" s="373"/>
      <c r="CL101" s="373"/>
      <c r="CM101" s="373"/>
      <c r="CN101" s="373"/>
      <c r="CO101" s="373"/>
      <c r="CP101" s="373"/>
      <c r="CQ101" s="373"/>
      <c r="CR101" s="374"/>
      <c r="CS101" s="375" t="s">
        <v>110</v>
      </c>
      <c r="CT101" s="373"/>
      <c r="CU101" s="373"/>
      <c r="CV101" s="373"/>
      <c r="CW101" s="373"/>
      <c r="CX101" s="373"/>
      <c r="CY101" s="373"/>
      <c r="CZ101" s="373"/>
      <c r="DA101" s="373"/>
      <c r="DB101" s="373"/>
      <c r="DC101" s="373"/>
      <c r="DD101" s="373"/>
      <c r="DE101" s="374"/>
      <c r="DF101" s="376">
        <f>GY63+GY64+GY65+GY66+GY67+GY68+GY69+GY73+GY74+GY107+GY108+GY109+GY110+GY111+GY112+GY113+GY116+GY117+FS122+FT123+GY71+GY75+GY122+GY123</f>
        <v>14343900</v>
      </c>
      <c r="DG101" s="377"/>
      <c r="DH101" s="377"/>
      <c r="DI101" s="377"/>
      <c r="DJ101" s="377"/>
      <c r="DK101" s="377"/>
      <c r="DL101" s="377"/>
      <c r="DM101" s="377"/>
      <c r="DN101" s="377"/>
      <c r="DO101" s="377"/>
      <c r="DP101" s="377"/>
      <c r="DQ101" s="377"/>
      <c r="DR101" s="378"/>
      <c r="DS101" s="379">
        <f>DS41+DS47+293390+65110+3000+75000+30000+55000+GU112</f>
        <v>14343900</v>
      </c>
      <c r="DT101" s="380"/>
      <c r="DU101" s="380"/>
      <c r="DV101" s="380"/>
      <c r="DW101" s="380"/>
      <c r="DX101" s="380"/>
      <c r="DY101" s="380"/>
      <c r="DZ101" s="380"/>
      <c r="EA101" s="380"/>
      <c r="EB101" s="380"/>
      <c r="EC101" s="380"/>
      <c r="ED101" s="380"/>
      <c r="EE101" s="381"/>
      <c r="EF101" s="376">
        <f>EF41+EF47+293390+65110+3000+75000+30000+55000+GU112</f>
        <v>14343900</v>
      </c>
      <c r="EG101" s="380"/>
      <c r="EH101" s="380"/>
      <c r="EI101" s="380"/>
      <c r="EJ101" s="380"/>
      <c r="EK101" s="380"/>
      <c r="EL101" s="380"/>
      <c r="EM101" s="380"/>
      <c r="EN101" s="380"/>
      <c r="EO101" s="380"/>
      <c r="EP101" s="380"/>
      <c r="EQ101" s="380"/>
      <c r="ER101" s="381"/>
      <c r="ES101" s="379"/>
      <c r="ET101" s="380"/>
      <c r="EU101" s="380"/>
      <c r="EV101" s="380"/>
      <c r="EW101" s="380"/>
      <c r="EX101" s="380"/>
      <c r="EY101" s="380"/>
      <c r="EZ101" s="380"/>
      <c r="FA101" s="380"/>
      <c r="FB101" s="380"/>
      <c r="FC101" s="380"/>
      <c r="FD101" s="380"/>
      <c r="FE101" s="390"/>
      <c r="FH101" s="23">
        <v>852</v>
      </c>
      <c r="FI101" s="23">
        <v>29501</v>
      </c>
      <c r="FJ101" s="282"/>
      <c r="FK101" s="282"/>
      <c r="FL101" s="23"/>
      <c r="FM101" s="23"/>
      <c r="FN101" s="23"/>
      <c r="FO101" s="23"/>
      <c r="FP101" s="23"/>
      <c r="FQ101" s="23"/>
      <c r="FR101" s="23"/>
      <c r="FS101" s="23"/>
      <c r="FT101" s="23"/>
      <c r="FU101" s="23"/>
      <c r="FV101" s="23"/>
      <c r="FW101" s="282"/>
      <c r="FX101" s="282"/>
      <c r="FY101" s="282"/>
      <c r="FZ101" s="282"/>
      <c r="GA101" s="23"/>
      <c r="GB101" s="23"/>
      <c r="GC101" s="282"/>
      <c r="GD101" s="23"/>
      <c r="GE101" s="282"/>
      <c r="GF101" s="23"/>
      <c r="GG101" s="23"/>
      <c r="GH101" s="23"/>
      <c r="GI101" s="23"/>
      <c r="GJ101" s="23"/>
      <c r="GK101" s="23"/>
      <c r="GL101" s="23"/>
      <c r="GM101" s="23"/>
      <c r="GN101" s="23"/>
      <c r="GO101" s="311"/>
      <c r="GP101" s="311"/>
      <c r="GQ101" s="311"/>
      <c r="GR101" s="311"/>
      <c r="GS101" s="311"/>
      <c r="GT101" s="311"/>
      <c r="GU101" s="23"/>
      <c r="GV101" s="23"/>
      <c r="GW101" s="23"/>
      <c r="GX101" s="23"/>
      <c r="GY101" s="49">
        <f t="shared" si="2"/>
        <v>0</v>
      </c>
    </row>
    <row r="102" spans="1:207" ht="11.25" customHeight="1">
      <c r="A102" s="388" t="s">
        <v>143</v>
      </c>
      <c r="B102" s="389"/>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c r="BC102" s="389"/>
      <c r="BD102" s="389"/>
      <c r="BE102" s="389"/>
      <c r="BF102" s="389"/>
      <c r="BG102" s="389"/>
      <c r="BH102" s="389"/>
      <c r="BI102" s="389"/>
      <c r="BJ102" s="389"/>
      <c r="BK102" s="389"/>
      <c r="BL102" s="389"/>
      <c r="BM102" s="389"/>
      <c r="BN102" s="389"/>
      <c r="BO102" s="389"/>
      <c r="BP102" s="389"/>
      <c r="BQ102" s="389"/>
      <c r="BR102" s="389"/>
      <c r="BS102" s="389"/>
      <c r="BT102" s="389"/>
      <c r="BU102" s="389"/>
      <c r="BV102" s="389"/>
      <c r="BW102" s="389"/>
      <c r="BX102" s="337" t="s">
        <v>144</v>
      </c>
      <c r="BY102" s="338"/>
      <c r="BZ102" s="338"/>
      <c r="CA102" s="338"/>
      <c r="CB102" s="338"/>
      <c r="CC102" s="338"/>
      <c r="CD102" s="338"/>
      <c r="CE102" s="339"/>
      <c r="CF102" s="340" t="s">
        <v>145</v>
      </c>
      <c r="CG102" s="338"/>
      <c r="CH102" s="338"/>
      <c r="CI102" s="338"/>
      <c r="CJ102" s="338"/>
      <c r="CK102" s="338"/>
      <c r="CL102" s="338"/>
      <c r="CM102" s="338"/>
      <c r="CN102" s="338"/>
      <c r="CO102" s="338"/>
      <c r="CP102" s="338"/>
      <c r="CQ102" s="338"/>
      <c r="CR102" s="339"/>
      <c r="CS102" s="340"/>
      <c r="CT102" s="338"/>
      <c r="CU102" s="338"/>
      <c r="CV102" s="338"/>
      <c r="CW102" s="338"/>
      <c r="CX102" s="338"/>
      <c r="CY102" s="338"/>
      <c r="CZ102" s="338"/>
      <c r="DA102" s="338"/>
      <c r="DB102" s="338"/>
      <c r="DC102" s="338"/>
      <c r="DD102" s="338"/>
      <c r="DE102" s="339"/>
      <c r="DF102" s="369"/>
      <c r="DG102" s="370"/>
      <c r="DH102" s="370"/>
      <c r="DI102" s="370"/>
      <c r="DJ102" s="370"/>
      <c r="DK102" s="370"/>
      <c r="DL102" s="370"/>
      <c r="DM102" s="370"/>
      <c r="DN102" s="370"/>
      <c r="DO102" s="370"/>
      <c r="DP102" s="370"/>
      <c r="DQ102" s="370"/>
      <c r="DR102" s="371"/>
      <c r="DS102" s="332"/>
      <c r="DT102" s="333"/>
      <c r="DU102" s="333"/>
      <c r="DV102" s="333"/>
      <c r="DW102" s="333"/>
      <c r="DX102" s="333"/>
      <c r="DY102" s="333"/>
      <c r="DZ102" s="333"/>
      <c r="EA102" s="333"/>
      <c r="EB102" s="333"/>
      <c r="EC102" s="333"/>
      <c r="ED102" s="333"/>
      <c r="EE102" s="341"/>
      <c r="EF102" s="332"/>
      <c r="EG102" s="333"/>
      <c r="EH102" s="333"/>
      <c r="EI102" s="333"/>
      <c r="EJ102" s="333"/>
      <c r="EK102" s="333"/>
      <c r="EL102" s="333"/>
      <c r="EM102" s="333"/>
      <c r="EN102" s="333"/>
      <c r="EO102" s="333"/>
      <c r="EP102" s="333"/>
      <c r="EQ102" s="333"/>
      <c r="ER102" s="341"/>
      <c r="ES102" s="332"/>
      <c r="ET102" s="333"/>
      <c r="EU102" s="333"/>
      <c r="EV102" s="333"/>
      <c r="EW102" s="333"/>
      <c r="EX102" s="333"/>
      <c r="EY102" s="333"/>
      <c r="EZ102" s="333"/>
      <c r="FA102" s="333"/>
      <c r="FB102" s="333"/>
      <c r="FC102" s="333"/>
      <c r="FD102" s="333"/>
      <c r="FE102" s="334"/>
      <c r="FH102" s="23">
        <v>851</v>
      </c>
      <c r="FI102" s="23">
        <v>29101</v>
      </c>
      <c r="FJ102" s="47"/>
      <c r="FK102" s="47"/>
      <c r="FL102" s="46"/>
      <c r="FM102" s="46">
        <v>69717</v>
      </c>
      <c r="FN102" s="46"/>
      <c r="FO102" s="46"/>
      <c r="FP102" s="46"/>
      <c r="FQ102" s="46"/>
      <c r="FR102" s="46"/>
      <c r="FS102" s="46"/>
      <c r="FT102" s="46"/>
      <c r="FU102" s="46"/>
      <c r="FV102" s="46"/>
      <c r="FW102" s="47"/>
      <c r="FX102" s="42"/>
      <c r="FY102" s="42"/>
      <c r="FZ102" s="42"/>
      <c r="GA102" s="42"/>
      <c r="GB102" s="42"/>
      <c r="GC102" s="43"/>
      <c r="GD102" s="42"/>
      <c r="GE102" s="42"/>
      <c r="GF102" s="42"/>
      <c r="GG102" s="42"/>
      <c r="GH102" s="42"/>
      <c r="GI102" s="42"/>
      <c r="GJ102" s="43"/>
      <c r="GK102" s="42"/>
      <c r="GL102" s="42"/>
      <c r="GM102" s="42"/>
      <c r="GN102" s="42"/>
      <c r="GO102" s="311"/>
      <c r="GP102" s="311"/>
      <c r="GQ102" s="311"/>
      <c r="GR102" s="311"/>
      <c r="GS102" s="311"/>
      <c r="GT102" s="311"/>
      <c r="GU102" s="23"/>
      <c r="GV102" s="23"/>
      <c r="GW102" s="23"/>
      <c r="GX102" s="23"/>
      <c r="GY102" s="49">
        <f>SUM(FJ102:GX102)</f>
        <v>69717</v>
      </c>
    </row>
    <row r="103" spans="1:207" ht="33.75" customHeight="1">
      <c r="A103" s="367" t="s">
        <v>146</v>
      </c>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68"/>
      <c r="AY103" s="368"/>
      <c r="AZ103" s="368"/>
      <c r="BA103" s="368"/>
      <c r="BB103" s="368"/>
      <c r="BC103" s="368"/>
      <c r="BD103" s="368"/>
      <c r="BE103" s="368"/>
      <c r="BF103" s="368"/>
      <c r="BG103" s="368"/>
      <c r="BH103" s="368"/>
      <c r="BI103" s="368"/>
      <c r="BJ103" s="368"/>
      <c r="BK103" s="368"/>
      <c r="BL103" s="368"/>
      <c r="BM103" s="368"/>
      <c r="BN103" s="368"/>
      <c r="BO103" s="368"/>
      <c r="BP103" s="368"/>
      <c r="BQ103" s="368"/>
      <c r="BR103" s="368"/>
      <c r="BS103" s="368"/>
      <c r="BT103" s="368"/>
      <c r="BU103" s="368"/>
      <c r="BV103" s="368"/>
      <c r="BW103" s="368"/>
      <c r="BX103" s="337" t="s">
        <v>147</v>
      </c>
      <c r="BY103" s="338"/>
      <c r="BZ103" s="338"/>
      <c r="CA103" s="338"/>
      <c r="CB103" s="338"/>
      <c r="CC103" s="338"/>
      <c r="CD103" s="338"/>
      <c r="CE103" s="339"/>
      <c r="CF103" s="340" t="s">
        <v>148</v>
      </c>
      <c r="CG103" s="338"/>
      <c r="CH103" s="338"/>
      <c r="CI103" s="338"/>
      <c r="CJ103" s="338"/>
      <c r="CK103" s="338"/>
      <c r="CL103" s="338"/>
      <c r="CM103" s="338"/>
      <c r="CN103" s="338"/>
      <c r="CO103" s="338"/>
      <c r="CP103" s="338"/>
      <c r="CQ103" s="338"/>
      <c r="CR103" s="339"/>
      <c r="CS103" s="340"/>
      <c r="CT103" s="338"/>
      <c r="CU103" s="338"/>
      <c r="CV103" s="338"/>
      <c r="CW103" s="338"/>
      <c r="CX103" s="338"/>
      <c r="CY103" s="338"/>
      <c r="CZ103" s="338"/>
      <c r="DA103" s="338"/>
      <c r="DB103" s="338"/>
      <c r="DC103" s="338"/>
      <c r="DD103" s="338"/>
      <c r="DE103" s="339"/>
      <c r="DF103" s="364"/>
      <c r="DG103" s="365"/>
      <c r="DH103" s="365"/>
      <c r="DI103" s="365"/>
      <c r="DJ103" s="365"/>
      <c r="DK103" s="365"/>
      <c r="DL103" s="365"/>
      <c r="DM103" s="365"/>
      <c r="DN103" s="365"/>
      <c r="DO103" s="365"/>
      <c r="DP103" s="365"/>
      <c r="DQ103" s="365"/>
      <c r="DR103" s="366"/>
      <c r="DS103" s="332"/>
      <c r="DT103" s="333"/>
      <c r="DU103" s="333"/>
      <c r="DV103" s="333"/>
      <c r="DW103" s="333"/>
      <c r="DX103" s="333"/>
      <c r="DY103" s="333"/>
      <c r="DZ103" s="333"/>
      <c r="EA103" s="333"/>
      <c r="EB103" s="333"/>
      <c r="EC103" s="333"/>
      <c r="ED103" s="333"/>
      <c r="EE103" s="341"/>
      <c r="EF103" s="332"/>
      <c r="EG103" s="333"/>
      <c r="EH103" s="333"/>
      <c r="EI103" s="333"/>
      <c r="EJ103" s="333"/>
      <c r="EK103" s="333"/>
      <c r="EL103" s="333"/>
      <c r="EM103" s="333"/>
      <c r="EN103" s="333"/>
      <c r="EO103" s="333"/>
      <c r="EP103" s="333"/>
      <c r="EQ103" s="333"/>
      <c r="ER103" s="341"/>
      <c r="ES103" s="332"/>
      <c r="ET103" s="333"/>
      <c r="EU103" s="333"/>
      <c r="EV103" s="333"/>
      <c r="EW103" s="333"/>
      <c r="EX103" s="333"/>
      <c r="EY103" s="333"/>
      <c r="EZ103" s="333"/>
      <c r="FA103" s="333"/>
      <c r="FB103" s="333"/>
      <c r="FC103" s="333"/>
      <c r="FD103" s="333"/>
      <c r="FE103" s="334"/>
      <c r="FH103" s="23">
        <v>244</v>
      </c>
      <c r="FI103" s="23">
        <v>31003</v>
      </c>
      <c r="FJ103" s="47"/>
      <c r="FK103" s="47"/>
      <c r="FL103" s="46">
        <v>500000</v>
      </c>
      <c r="FM103" s="46"/>
      <c r="FN103" s="46"/>
      <c r="FO103" s="46"/>
      <c r="FP103" s="46"/>
      <c r="FQ103" s="46"/>
      <c r="FR103" s="46"/>
      <c r="FS103" s="46"/>
      <c r="FT103" s="46"/>
      <c r="FU103" s="46"/>
      <c r="FV103" s="46"/>
      <c r="FW103" s="47"/>
      <c r="FX103" s="42"/>
      <c r="FY103" s="42"/>
      <c r="FZ103" s="42"/>
      <c r="GA103" s="42"/>
      <c r="GB103" s="42"/>
      <c r="GC103" s="43"/>
      <c r="GD103" s="42"/>
      <c r="GE103" s="42"/>
      <c r="GF103" s="42"/>
      <c r="GG103" s="42"/>
      <c r="GH103" s="42"/>
      <c r="GI103" s="42"/>
      <c r="GJ103" s="43"/>
      <c r="GK103" s="42"/>
      <c r="GL103" s="42"/>
      <c r="GM103" s="42"/>
      <c r="GN103" s="42"/>
      <c r="GO103" s="311"/>
      <c r="GP103" s="311"/>
      <c r="GQ103" s="311"/>
      <c r="GR103" s="311"/>
      <c r="GS103" s="311"/>
      <c r="GT103" s="311"/>
      <c r="GU103" s="23"/>
      <c r="GV103" s="23"/>
      <c r="GW103" s="23"/>
      <c r="GX103" s="23"/>
      <c r="GY103" s="49">
        <f>SUM(FJ103:GX103)</f>
        <v>500000</v>
      </c>
    </row>
    <row r="104" spans="1:207" ht="22.5" customHeight="1">
      <c r="A104" s="367" t="s">
        <v>149</v>
      </c>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68"/>
      <c r="AO104" s="368"/>
      <c r="AP104" s="368"/>
      <c r="AQ104" s="368"/>
      <c r="AR104" s="368"/>
      <c r="AS104" s="368"/>
      <c r="AT104" s="368"/>
      <c r="AU104" s="368"/>
      <c r="AV104" s="368"/>
      <c r="AW104" s="368"/>
      <c r="AX104" s="368"/>
      <c r="AY104" s="368"/>
      <c r="AZ104" s="368"/>
      <c r="BA104" s="368"/>
      <c r="BB104" s="368"/>
      <c r="BC104" s="368"/>
      <c r="BD104" s="368"/>
      <c r="BE104" s="368"/>
      <c r="BF104" s="368"/>
      <c r="BG104" s="368"/>
      <c r="BH104" s="368"/>
      <c r="BI104" s="368"/>
      <c r="BJ104" s="368"/>
      <c r="BK104" s="368"/>
      <c r="BL104" s="368"/>
      <c r="BM104" s="368"/>
      <c r="BN104" s="368"/>
      <c r="BO104" s="368"/>
      <c r="BP104" s="368"/>
      <c r="BQ104" s="368"/>
      <c r="BR104" s="368"/>
      <c r="BS104" s="368"/>
      <c r="BT104" s="368"/>
      <c r="BU104" s="368"/>
      <c r="BV104" s="368"/>
      <c r="BW104" s="368"/>
      <c r="BX104" s="337" t="s">
        <v>150</v>
      </c>
      <c r="BY104" s="338"/>
      <c r="BZ104" s="338"/>
      <c r="CA104" s="338"/>
      <c r="CB104" s="338"/>
      <c r="CC104" s="338"/>
      <c r="CD104" s="338"/>
      <c r="CE104" s="339"/>
      <c r="CF104" s="340" t="s">
        <v>151</v>
      </c>
      <c r="CG104" s="338"/>
      <c r="CH104" s="338"/>
      <c r="CI104" s="338"/>
      <c r="CJ104" s="338"/>
      <c r="CK104" s="338"/>
      <c r="CL104" s="338"/>
      <c r="CM104" s="338"/>
      <c r="CN104" s="338"/>
      <c r="CO104" s="338"/>
      <c r="CP104" s="338"/>
      <c r="CQ104" s="338"/>
      <c r="CR104" s="339"/>
      <c r="CS104" s="340"/>
      <c r="CT104" s="338"/>
      <c r="CU104" s="338"/>
      <c r="CV104" s="338"/>
      <c r="CW104" s="338"/>
      <c r="CX104" s="338"/>
      <c r="CY104" s="338"/>
      <c r="CZ104" s="338"/>
      <c r="DA104" s="338"/>
      <c r="DB104" s="338"/>
      <c r="DC104" s="338"/>
      <c r="DD104" s="338"/>
      <c r="DE104" s="339"/>
      <c r="DF104" s="364"/>
      <c r="DG104" s="365"/>
      <c r="DH104" s="365"/>
      <c r="DI104" s="365"/>
      <c r="DJ104" s="365"/>
      <c r="DK104" s="365"/>
      <c r="DL104" s="365"/>
      <c r="DM104" s="365"/>
      <c r="DN104" s="365"/>
      <c r="DO104" s="365"/>
      <c r="DP104" s="365"/>
      <c r="DQ104" s="365"/>
      <c r="DR104" s="366"/>
      <c r="DS104" s="332"/>
      <c r="DT104" s="333"/>
      <c r="DU104" s="333"/>
      <c r="DV104" s="333"/>
      <c r="DW104" s="333"/>
      <c r="DX104" s="333"/>
      <c r="DY104" s="333"/>
      <c r="DZ104" s="333"/>
      <c r="EA104" s="333"/>
      <c r="EB104" s="333"/>
      <c r="EC104" s="333"/>
      <c r="ED104" s="333"/>
      <c r="EE104" s="341"/>
      <c r="EF104" s="332"/>
      <c r="EG104" s="333"/>
      <c r="EH104" s="333"/>
      <c r="EI104" s="333"/>
      <c r="EJ104" s="333"/>
      <c r="EK104" s="333"/>
      <c r="EL104" s="333"/>
      <c r="EM104" s="333"/>
      <c r="EN104" s="333"/>
      <c r="EO104" s="333"/>
      <c r="EP104" s="333"/>
      <c r="EQ104" s="333"/>
      <c r="ER104" s="341"/>
      <c r="ES104" s="332"/>
      <c r="ET104" s="333"/>
      <c r="EU104" s="333"/>
      <c r="EV104" s="333"/>
      <c r="EW104" s="333"/>
      <c r="EX104" s="333"/>
      <c r="EY104" s="333"/>
      <c r="EZ104" s="333"/>
      <c r="FA104" s="333"/>
      <c r="FB104" s="333"/>
      <c r="FC104" s="333"/>
      <c r="FD104" s="333"/>
      <c r="FE104" s="334"/>
      <c r="FH104" s="23">
        <v>244</v>
      </c>
      <c r="FI104" s="23">
        <v>31004</v>
      </c>
      <c r="FJ104" s="47"/>
      <c r="FK104" s="47"/>
      <c r="FL104" s="46">
        <v>180000</v>
      </c>
      <c r="FM104" s="46"/>
      <c r="FN104" s="46"/>
      <c r="FO104" s="46"/>
      <c r="FP104" s="46"/>
      <c r="FQ104" s="46"/>
      <c r="FR104" s="46"/>
      <c r="FS104" s="46"/>
      <c r="FT104" s="46"/>
      <c r="FU104" s="46"/>
      <c r="FV104" s="46"/>
      <c r="FW104" s="47"/>
      <c r="FX104" s="42"/>
      <c r="FY104" s="42"/>
      <c r="FZ104" s="42"/>
      <c r="GA104" s="42"/>
      <c r="GB104" s="42"/>
      <c r="GC104" s="43"/>
      <c r="GD104" s="42"/>
      <c r="GE104" s="42"/>
      <c r="GF104" s="42"/>
      <c r="GG104" s="42"/>
      <c r="GH104" s="42"/>
      <c r="GI104" s="42"/>
      <c r="GJ104" s="43"/>
      <c r="GK104" s="42"/>
      <c r="GL104" s="42"/>
      <c r="GM104" s="42"/>
      <c r="GN104" s="42"/>
      <c r="GO104" s="311"/>
      <c r="GP104" s="311"/>
      <c r="GQ104" s="311"/>
      <c r="GR104" s="311"/>
      <c r="GS104" s="311"/>
      <c r="GT104" s="311"/>
      <c r="GU104" s="23"/>
      <c r="GV104" s="23"/>
      <c r="GW104" s="23"/>
      <c r="GX104" s="23"/>
      <c r="GY104" s="49">
        <f aca="true" t="shared" si="5" ref="GY104:GY118">SUM(FJ104:GX104)</f>
        <v>180000</v>
      </c>
    </row>
    <row r="105" spans="1:207" ht="12.75" customHeight="1">
      <c r="A105" s="359" t="s">
        <v>152</v>
      </c>
      <c r="B105" s="359"/>
      <c r="C105" s="359"/>
      <c r="D105" s="359"/>
      <c r="E105" s="359"/>
      <c r="F105" s="359"/>
      <c r="G105" s="359"/>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59"/>
      <c r="AZ105" s="359"/>
      <c r="BA105" s="359"/>
      <c r="BB105" s="359"/>
      <c r="BC105" s="359"/>
      <c r="BD105" s="359"/>
      <c r="BE105" s="359"/>
      <c r="BF105" s="359"/>
      <c r="BG105" s="359"/>
      <c r="BH105" s="359"/>
      <c r="BI105" s="359"/>
      <c r="BJ105" s="359"/>
      <c r="BK105" s="359"/>
      <c r="BL105" s="359"/>
      <c r="BM105" s="359"/>
      <c r="BN105" s="359"/>
      <c r="BO105" s="359"/>
      <c r="BP105" s="359"/>
      <c r="BQ105" s="359"/>
      <c r="BR105" s="359"/>
      <c r="BS105" s="359"/>
      <c r="BT105" s="359"/>
      <c r="BU105" s="359"/>
      <c r="BV105" s="359"/>
      <c r="BW105" s="359"/>
      <c r="BX105" s="360" t="s">
        <v>153</v>
      </c>
      <c r="BY105" s="361"/>
      <c r="BZ105" s="361"/>
      <c r="CA105" s="361"/>
      <c r="CB105" s="361"/>
      <c r="CC105" s="361"/>
      <c r="CD105" s="361"/>
      <c r="CE105" s="362"/>
      <c r="CF105" s="363" t="s">
        <v>154</v>
      </c>
      <c r="CG105" s="361"/>
      <c r="CH105" s="361"/>
      <c r="CI105" s="361"/>
      <c r="CJ105" s="361"/>
      <c r="CK105" s="361"/>
      <c r="CL105" s="361"/>
      <c r="CM105" s="361"/>
      <c r="CN105" s="361"/>
      <c r="CO105" s="361"/>
      <c r="CP105" s="361"/>
      <c r="CQ105" s="361"/>
      <c r="CR105" s="362"/>
      <c r="CS105" s="340"/>
      <c r="CT105" s="338"/>
      <c r="CU105" s="338"/>
      <c r="CV105" s="338"/>
      <c r="CW105" s="338"/>
      <c r="CX105" s="338"/>
      <c r="CY105" s="338"/>
      <c r="CZ105" s="338"/>
      <c r="DA105" s="338"/>
      <c r="DB105" s="338"/>
      <c r="DC105" s="338"/>
      <c r="DD105" s="338"/>
      <c r="DE105" s="339"/>
      <c r="DF105" s="364"/>
      <c r="DG105" s="365"/>
      <c r="DH105" s="365"/>
      <c r="DI105" s="365"/>
      <c r="DJ105" s="365"/>
      <c r="DK105" s="365"/>
      <c r="DL105" s="365"/>
      <c r="DM105" s="365"/>
      <c r="DN105" s="365"/>
      <c r="DO105" s="365"/>
      <c r="DP105" s="365"/>
      <c r="DQ105" s="365"/>
      <c r="DR105" s="366"/>
      <c r="DS105" s="332"/>
      <c r="DT105" s="333"/>
      <c r="DU105" s="333"/>
      <c r="DV105" s="333"/>
      <c r="DW105" s="333"/>
      <c r="DX105" s="333"/>
      <c r="DY105" s="333"/>
      <c r="DZ105" s="333"/>
      <c r="EA105" s="333"/>
      <c r="EB105" s="333"/>
      <c r="EC105" s="333"/>
      <c r="ED105" s="333"/>
      <c r="EE105" s="341"/>
      <c r="EF105" s="332"/>
      <c r="EG105" s="333"/>
      <c r="EH105" s="333"/>
      <c r="EI105" s="333"/>
      <c r="EJ105" s="333"/>
      <c r="EK105" s="333"/>
      <c r="EL105" s="333"/>
      <c r="EM105" s="333"/>
      <c r="EN105" s="333"/>
      <c r="EO105" s="333"/>
      <c r="EP105" s="333"/>
      <c r="EQ105" s="333"/>
      <c r="ER105" s="341"/>
      <c r="ES105" s="332" t="s">
        <v>47</v>
      </c>
      <c r="ET105" s="333"/>
      <c r="EU105" s="333"/>
      <c r="EV105" s="333"/>
      <c r="EW105" s="333"/>
      <c r="EX105" s="333"/>
      <c r="EY105" s="333"/>
      <c r="EZ105" s="333"/>
      <c r="FA105" s="333"/>
      <c r="FB105" s="333"/>
      <c r="FC105" s="333"/>
      <c r="FD105" s="333"/>
      <c r="FE105" s="334"/>
      <c r="FH105" s="23">
        <v>244</v>
      </c>
      <c r="FI105" s="23">
        <v>31005</v>
      </c>
      <c r="FJ105" s="47"/>
      <c r="FK105" s="47"/>
      <c r="FL105" s="46">
        <v>393000</v>
      </c>
      <c r="FN105" s="46"/>
      <c r="FO105" s="46"/>
      <c r="FP105" s="46"/>
      <c r="FQ105" s="46"/>
      <c r="FR105" s="46"/>
      <c r="FS105" s="46"/>
      <c r="FT105" s="46"/>
      <c r="FU105" s="46"/>
      <c r="FV105" s="46"/>
      <c r="FW105" s="47"/>
      <c r="FX105" s="42"/>
      <c r="FY105" s="42"/>
      <c r="FZ105" s="42"/>
      <c r="GA105" s="42"/>
      <c r="GB105" s="42"/>
      <c r="GC105" s="43"/>
      <c r="GD105" s="42"/>
      <c r="GE105" s="42"/>
      <c r="GF105" s="43"/>
      <c r="GG105" s="42"/>
      <c r="GH105" s="42"/>
      <c r="GI105" s="42"/>
      <c r="GJ105" s="42"/>
      <c r="GK105" s="42"/>
      <c r="GL105" s="42"/>
      <c r="GM105" s="42"/>
      <c r="GN105" s="42"/>
      <c r="GO105" s="311"/>
      <c r="GP105" s="311"/>
      <c r="GQ105" s="311"/>
      <c r="GR105" s="311"/>
      <c r="GS105" s="311"/>
      <c r="GT105" s="311"/>
      <c r="GU105" s="23"/>
      <c r="GV105" s="23"/>
      <c r="GW105" s="23"/>
      <c r="GX105" s="23"/>
      <c r="GY105" s="49">
        <f t="shared" si="5"/>
        <v>393000</v>
      </c>
    </row>
    <row r="106" spans="1:207" ht="22.5" customHeight="1">
      <c r="A106" s="353" t="s">
        <v>155</v>
      </c>
      <c r="B106" s="354"/>
      <c r="C106" s="354"/>
      <c r="D106" s="354"/>
      <c r="E106" s="354"/>
      <c r="F106" s="354"/>
      <c r="G106" s="354"/>
      <c r="H106" s="354"/>
      <c r="I106" s="354"/>
      <c r="J106" s="354"/>
      <c r="K106" s="354"/>
      <c r="L106" s="354"/>
      <c r="M106" s="354"/>
      <c r="N106" s="354"/>
      <c r="O106" s="354"/>
      <c r="P106" s="354"/>
      <c r="Q106" s="354"/>
      <c r="R106" s="354"/>
      <c r="S106" s="354"/>
      <c r="T106" s="354"/>
      <c r="U106" s="354"/>
      <c r="V106" s="354"/>
      <c r="W106" s="354"/>
      <c r="X106" s="354"/>
      <c r="Y106" s="354"/>
      <c r="Z106" s="354"/>
      <c r="AA106" s="354"/>
      <c r="AB106" s="354"/>
      <c r="AC106" s="354"/>
      <c r="AD106" s="354"/>
      <c r="AE106" s="354"/>
      <c r="AF106" s="354"/>
      <c r="AG106" s="354"/>
      <c r="AH106" s="354"/>
      <c r="AI106" s="354"/>
      <c r="AJ106" s="354"/>
      <c r="AK106" s="354"/>
      <c r="AL106" s="354"/>
      <c r="AM106" s="354"/>
      <c r="AN106" s="354"/>
      <c r="AO106" s="354"/>
      <c r="AP106" s="354"/>
      <c r="AQ106" s="354"/>
      <c r="AR106" s="354"/>
      <c r="AS106" s="354"/>
      <c r="AT106" s="354"/>
      <c r="AU106" s="354"/>
      <c r="AV106" s="354"/>
      <c r="AW106" s="354"/>
      <c r="AX106" s="354"/>
      <c r="AY106" s="354"/>
      <c r="AZ106" s="354"/>
      <c r="BA106" s="354"/>
      <c r="BB106" s="354"/>
      <c r="BC106" s="354"/>
      <c r="BD106" s="354"/>
      <c r="BE106" s="354"/>
      <c r="BF106" s="354"/>
      <c r="BG106" s="354"/>
      <c r="BH106" s="354"/>
      <c r="BI106" s="354"/>
      <c r="BJ106" s="354"/>
      <c r="BK106" s="354"/>
      <c r="BL106" s="354"/>
      <c r="BM106" s="354"/>
      <c r="BN106" s="354"/>
      <c r="BO106" s="354"/>
      <c r="BP106" s="354"/>
      <c r="BQ106" s="354"/>
      <c r="BR106" s="354"/>
      <c r="BS106" s="354"/>
      <c r="BT106" s="354"/>
      <c r="BU106" s="354"/>
      <c r="BV106" s="354"/>
      <c r="BW106" s="354"/>
      <c r="BX106" s="337" t="s">
        <v>156</v>
      </c>
      <c r="BY106" s="338"/>
      <c r="BZ106" s="338"/>
      <c r="CA106" s="338"/>
      <c r="CB106" s="338"/>
      <c r="CC106" s="338"/>
      <c r="CD106" s="338"/>
      <c r="CE106" s="339"/>
      <c r="CF106" s="340"/>
      <c r="CG106" s="338"/>
      <c r="CH106" s="338"/>
      <c r="CI106" s="338"/>
      <c r="CJ106" s="338"/>
      <c r="CK106" s="338"/>
      <c r="CL106" s="338"/>
      <c r="CM106" s="338"/>
      <c r="CN106" s="338"/>
      <c r="CO106" s="338"/>
      <c r="CP106" s="338"/>
      <c r="CQ106" s="338"/>
      <c r="CR106" s="339"/>
      <c r="CS106" s="340"/>
      <c r="CT106" s="338"/>
      <c r="CU106" s="338"/>
      <c r="CV106" s="338"/>
      <c r="CW106" s="338"/>
      <c r="CX106" s="338"/>
      <c r="CY106" s="338"/>
      <c r="CZ106" s="338"/>
      <c r="DA106" s="338"/>
      <c r="DB106" s="338"/>
      <c r="DC106" s="338"/>
      <c r="DD106" s="338"/>
      <c r="DE106" s="339"/>
      <c r="DF106" s="332"/>
      <c r="DG106" s="333"/>
      <c r="DH106" s="333"/>
      <c r="DI106" s="333"/>
      <c r="DJ106" s="333"/>
      <c r="DK106" s="333"/>
      <c r="DL106" s="333"/>
      <c r="DM106" s="333"/>
      <c r="DN106" s="333"/>
      <c r="DO106" s="333"/>
      <c r="DP106" s="333"/>
      <c r="DQ106" s="333"/>
      <c r="DR106" s="341"/>
      <c r="DS106" s="332"/>
      <c r="DT106" s="333"/>
      <c r="DU106" s="333"/>
      <c r="DV106" s="333"/>
      <c r="DW106" s="333"/>
      <c r="DX106" s="333"/>
      <c r="DY106" s="333"/>
      <c r="DZ106" s="333"/>
      <c r="EA106" s="333"/>
      <c r="EB106" s="333"/>
      <c r="EC106" s="333"/>
      <c r="ED106" s="333"/>
      <c r="EE106" s="341"/>
      <c r="EF106" s="332"/>
      <c r="EG106" s="333"/>
      <c r="EH106" s="333"/>
      <c r="EI106" s="333"/>
      <c r="EJ106" s="333"/>
      <c r="EK106" s="333"/>
      <c r="EL106" s="333"/>
      <c r="EM106" s="333"/>
      <c r="EN106" s="333"/>
      <c r="EO106" s="333"/>
      <c r="EP106" s="333"/>
      <c r="EQ106" s="333"/>
      <c r="ER106" s="341"/>
      <c r="ES106" s="332" t="s">
        <v>47</v>
      </c>
      <c r="ET106" s="333"/>
      <c r="EU106" s="333"/>
      <c r="EV106" s="333"/>
      <c r="EW106" s="333"/>
      <c r="EX106" s="333"/>
      <c r="EY106" s="333"/>
      <c r="EZ106" s="333"/>
      <c r="FA106" s="333"/>
      <c r="FB106" s="333"/>
      <c r="FC106" s="333"/>
      <c r="FD106" s="333"/>
      <c r="FE106" s="334"/>
      <c r="FH106" s="23">
        <v>244</v>
      </c>
      <c r="FI106" s="23">
        <v>31099</v>
      </c>
      <c r="FJ106" s="47"/>
      <c r="FK106" s="47"/>
      <c r="FL106" s="46">
        <v>300000</v>
      </c>
      <c r="FM106" s="46"/>
      <c r="FN106" s="46"/>
      <c r="FO106" s="46"/>
      <c r="FP106" s="46"/>
      <c r="FQ106" s="46"/>
      <c r="FR106" s="46"/>
      <c r="FS106" s="46"/>
      <c r="FT106" s="46"/>
      <c r="FU106" s="46"/>
      <c r="FV106" s="46"/>
      <c r="FW106" s="47"/>
      <c r="FX106" s="42"/>
      <c r="FY106" s="42"/>
      <c r="FZ106" s="42"/>
      <c r="GA106" s="42"/>
      <c r="GB106" s="43"/>
      <c r="GC106" s="43"/>
      <c r="GD106" s="42"/>
      <c r="GE106" s="42"/>
      <c r="GF106" s="42"/>
      <c r="GG106" s="42"/>
      <c r="GH106" s="42"/>
      <c r="GI106" s="42"/>
      <c r="GJ106" s="42"/>
      <c r="GK106" s="42"/>
      <c r="GL106" s="42"/>
      <c r="GM106" s="42"/>
      <c r="GN106" s="42"/>
      <c r="GO106" s="311"/>
      <c r="GP106" s="311"/>
      <c r="GQ106" s="311"/>
      <c r="GR106" s="311"/>
      <c r="GS106" s="311"/>
      <c r="GT106" s="311"/>
      <c r="GU106" s="23"/>
      <c r="GV106" s="23"/>
      <c r="GW106" s="23"/>
      <c r="GX106" s="23"/>
      <c r="GY106" s="49">
        <f t="shared" si="5"/>
        <v>300000</v>
      </c>
    </row>
    <row r="107" spans="1:207" ht="12.75" customHeight="1">
      <c r="A107" s="353" t="s">
        <v>157</v>
      </c>
      <c r="B107" s="354"/>
      <c r="C107" s="354"/>
      <c r="D107" s="354"/>
      <c r="E107" s="354"/>
      <c r="F107" s="354"/>
      <c r="G107" s="354"/>
      <c r="H107" s="354"/>
      <c r="I107" s="354"/>
      <c r="J107" s="354"/>
      <c r="K107" s="354"/>
      <c r="L107" s="354"/>
      <c r="M107" s="354"/>
      <c r="N107" s="354"/>
      <c r="O107" s="354"/>
      <c r="P107" s="354"/>
      <c r="Q107" s="354"/>
      <c r="R107" s="354"/>
      <c r="S107" s="354"/>
      <c r="T107" s="354"/>
      <c r="U107" s="354"/>
      <c r="V107" s="354"/>
      <c r="W107" s="354"/>
      <c r="X107" s="354"/>
      <c r="Y107" s="354"/>
      <c r="Z107" s="354"/>
      <c r="AA107" s="354"/>
      <c r="AB107" s="354"/>
      <c r="AC107" s="354"/>
      <c r="AD107" s="354"/>
      <c r="AE107" s="354"/>
      <c r="AF107" s="354"/>
      <c r="AG107" s="354"/>
      <c r="AH107" s="354"/>
      <c r="AI107" s="354"/>
      <c r="AJ107" s="354"/>
      <c r="AK107" s="354"/>
      <c r="AL107" s="354"/>
      <c r="AM107" s="354"/>
      <c r="AN107" s="354"/>
      <c r="AO107" s="354"/>
      <c r="AP107" s="354"/>
      <c r="AQ107" s="354"/>
      <c r="AR107" s="354"/>
      <c r="AS107" s="354"/>
      <c r="AT107" s="354"/>
      <c r="AU107" s="354"/>
      <c r="AV107" s="354"/>
      <c r="AW107" s="354"/>
      <c r="AX107" s="354"/>
      <c r="AY107" s="354"/>
      <c r="AZ107" s="354"/>
      <c r="BA107" s="354"/>
      <c r="BB107" s="354"/>
      <c r="BC107" s="354"/>
      <c r="BD107" s="354"/>
      <c r="BE107" s="354"/>
      <c r="BF107" s="354"/>
      <c r="BG107" s="354"/>
      <c r="BH107" s="354"/>
      <c r="BI107" s="354"/>
      <c r="BJ107" s="354"/>
      <c r="BK107" s="354"/>
      <c r="BL107" s="354"/>
      <c r="BM107" s="354"/>
      <c r="BN107" s="354"/>
      <c r="BO107" s="354"/>
      <c r="BP107" s="354"/>
      <c r="BQ107" s="354"/>
      <c r="BR107" s="354"/>
      <c r="BS107" s="354"/>
      <c r="BT107" s="354"/>
      <c r="BU107" s="354"/>
      <c r="BV107" s="354"/>
      <c r="BW107" s="354"/>
      <c r="BX107" s="337" t="s">
        <v>158</v>
      </c>
      <c r="BY107" s="338"/>
      <c r="BZ107" s="338"/>
      <c r="CA107" s="338"/>
      <c r="CB107" s="338"/>
      <c r="CC107" s="338"/>
      <c r="CD107" s="338"/>
      <c r="CE107" s="339"/>
      <c r="CF107" s="340"/>
      <c r="CG107" s="338"/>
      <c r="CH107" s="338"/>
      <c r="CI107" s="338"/>
      <c r="CJ107" s="338"/>
      <c r="CK107" s="338"/>
      <c r="CL107" s="338"/>
      <c r="CM107" s="338"/>
      <c r="CN107" s="338"/>
      <c r="CO107" s="338"/>
      <c r="CP107" s="338"/>
      <c r="CQ107" s="338"/>
      <c r="CR107" s="339"/>
      <c r="CS107" s="340"/>
      <c r="CT107" s="338"/>
      <c r="CU107" s="338"/>
      <c r="CV107" s="338"/>
      <c r="CW107" s="338"/>
      <c r="CX107" s="338"/>
      <c r="CY107" s="338"/>
      <c r="CZ107" s="338"/>
      <c r="DA107" s="338"/>
      <c r="DB107" s="338"/>
      <c r="DC107" s="338"/>
      <c r="DD107" s="338"/>
      <c r="DE107" s="339"/>
      <c r="DF107" s="332"/>
      <c r="DG107" s="333"/>
      <c r="DH107" s="333"/>
      <c r="DI107" s="333"/>
      <c r="DJ107" s="333"/>
      <c r="DK107" s="333"/>
      <c r="DL107" s="333"/>
      <c r="DM107" s="333"/>
      <c r="DN107" s="333"/>
      <c r="DO107" s="333"/>
      <c r="DP107" s="333"/>
      <c r="DQ107" s="333"/>
      <c r="DR107" s="341"/>
      <c r="DS107" s="332"/>
      <c r="DT107" s="333"/>
      <c r="DU107" s="333"/>
      <c r="DV107" s="333"/>
      <c r="DW107" s="333"/>
      <c r="DX107" s="333"/>
      <c r="DY107" s="333"/>
      <c r="DZ107" s="333"/>
      <c r="EA107" s="333"/>
      <c r="EB107" s="333"/>
      <c r="EC107" s="333"/>
      <c r="ED107" s="333"/>
      <c r="EE107" s="341"/>
      <c r="EF107" s="332"/>
      <c r="EG107" s="333"/>
      <c r="EH107" s="333"/>
      <c r="EI107" s="333"/>
      <c r="EJ107" s="333"/>
      <c r="EK107" s="333"/>
      <c r="EL107" s="333"/>
      <c r="EM107" s="333"/>
      <c r="EN107" s="333"/>
      <c r="EO107" s="333"/>
      <c r="EP107" s="333"/>
      <c r="EQ107" s="333"/>
      <c r="ER107" s="341"/>
      <c r="ES107" s="332" t="s">
        <v>47</v>
      </c>
      <c r="ET107" s="333"/>
      <c r="EU107" s="333"/>
      <c r="EV107" s="333"/>
      <c r="EW107" s="333"/>
      <c r="EX107" s="333"/>
      <c r="EY107" s="333"/>
      <c r="EZ107" s="333"/>
      <c r="FA107" s="333"/>
      <c r="FB107" s="333"/>
      <c r="FC107" s="333"/>
      <c r="FD107" s="333"/>
      <c r="FE107" s="334"/>
      <c r="FH107" s="23">
        <v>244</v>
      </c>
      <c r="FI107" s="23">
        <v>34101</v>
      </c>
      <c r="FJ107" s="47"/>
      <c r="FK107" s="47"/>
      <c r="FL107" s="46">
        <v>0</v>
      </c>
      <c r="FM107" s="46">
        <v>3000</v>
      </c>
      <c r="FN107" s="46"/>
      <c r="FO107" s="46"/>
      <c r="FP107" s="46"/>
      <c r="FQ107" s="46"/>
      <c r="FR107" s="46"/>
      <c r="FS107" s="46"/>
      <c r="FT107" s="46"/>
      <c r="FU107" s="46"/>
      <c r="FV107" s="46"/>
      <c r="FW107" s="47"/>
      <c r="FX107" s="42"/>
      <c r="FY107" s="42"/>
      <c r="FZ107" s="42"/>
      <c r="GA107" s="42"/>
      <c r="GB107" s="42"/>
      <c r="GC107" s="43"/>
      <c r="GD107" s="42"/>
      <c r="GE107" s="42"/>
      <c r="GF107" s="42"/>
      <c r="GG107" s="42"/>
      <c r="GH107" s="42"/>
      <c r="GI107" s="42"/>
      <c r="GJ107" s="42"/>
      <c r="GK107" s="42"/>
      <c r="GL107" s="42"/>
      <c r="GM107" s="42"/>
      <c r="GN107" s="42"/>
      <c r="GO107" s="311"/>
      <c r="GP107" s="311"/>
      <c r="GQ107" s="311"/>
      <c r="GR107" s="311"/>
      <c r="GS107" s="311"/>
      <c r="GT107" s="311"/>
      <c r="GU107" s="25"/>
      <c r="GV107" s="25"/>
      <c r="GW107" s="25"/>
      <c r="GX107" s="25"/>
      <c r="GY107" s="23">
        <f>SUM(FJ107:GX107)</f>
        <v>3000</v>
      </c>
    </row>
    <row r="108" spans="1:207" ht="12.75" customHeight="1">
      <c r="A108" s="353" t="s">
        <v>160</v>
      </c>
      <c r="B108" s="354"/>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354"/>
      <c r="AL108" s="354"/>
      <c r="AM108" s="354"/>
      <c r="AN108" s="354"/>
      <c r="AO108" s="354"/>
      <c r="AP108" s="354"/>
      <c r="AQ108" s="354"/>
      <c r="AR108" s="354"/>
      <c r="AS108" s="354"/>
      <c r="AT108" s="354"/>
      <c r="AU108" s="354"/>
      <c r="AV108" s="354"/>
      <c r="AW108" s="354"/>
      <c r="AX108" s="354"/>
      <c r="AY108" s="354"/>
      <c r="AZ108" s="354"/>
      <c r="BA108" s="354"/>
      <c r="BB108" s="354"/>
      <c r="BC108" s="354"/>
      <c r="BD108" s="354"/>
      <c r="BE108" s="354"/>
      <c r="BF108" s="354"/>
      <c r="BG108" s="354"/>
      <c r="BH108" s="354"/>
      <c r="BI108" s="354"/>
      <c r="BJ108" s="354"/>
      <c r="BK108" s="354"/>
      <c r="BL108" s="354"/>
      <c r="BM108" s="354"/>
      <c r="BN108" s="354"/>
      <c r="BO108" s="354"/>
      <c r="BP108" s="354"/>
      <c r="BQ108" s="354"/>
      <c r="BR108" s="354"/>
      <c r="BS108" s="354"/>
      <c r="BT108" s="354"/>
      <c r="BU108" s="354"/>
      <c r="BV108" s="354"/>
      <c r="BW108" s="354"/>
      <c r="BX108" s="337" t="s">
        <v>159</v>
      </c>
      <c r="BY108" s="338"/>
      <c r="BZ108" s="338"/>
      <c r="CA108" s="338"/>
      <c r="CB108" s="338"/>
      <c r="CC108" s="338"/>
      <c r="CD108" s="338"/>
      <c r="CE108" s="339"/>
      <c r="CF108" s="340"/>
      <c r="CG108" s="338"/>
      <c r="CH108" s="338"/>
      <c r="CI108" s="338"/>
      <c r="CJ108" s="338"/>
      <c r="CK108" s="338"/>
      <c r="CL108" s="338"/>
      <c r="CM108" s="338"/>
      <c r="CN108" s="338"/>
      <c r="CO108" s="338"/>
      <c r="CP108" s="338"/>
      <c r="CQ108" s="338"/>
      <c r="CR108" s="339"/>
      <c r="CS108" s="340"/>
      <c r="CT108" s="338"/>
      <c r="CU108" s="338"/>
      <c r="CV108" s="338"/>
      <c r="CW108" s="338"/>
      <c r="CX108" s="338"/>
      <c r="CY108" s="338"/>
      <c r="CZ108" s="338"/>
      <c r="DA108" s="338"/>
      <c r="DB108" s="338"/>
      <c r="DC108" s="338"/>
      <c r="DD108" s="338"/>
      <c r="DE108" s="339"/>
      <c r="DF108" s="332"/>
      <c r="DG108" s="333"/>
      <c r="DH108" s="333"/>
      <c r="DI108" s="333"/>
      <c r="DJ108" s="333"/>
      <c r="DK108" s="333"/>
      <c r="DL108" s="333"/>
      <c r="DM108" s="333"/>
      <c r="DN108" s="333"/>
      <c r="DO108" s="333"/>
      <c r="DP108" s="333"/>
      <c r="DQ108" s="333"/>
      <c r="DR108" s="341"/>
      <c r="DS108" s="332"/>
      <c r="DT108" s="333"/>
      <c r="DU108" s="333"/>
      <c r="DV108" s="333"/>
      <c r="DW108" s="333"/>
      <c r="DX108" s="333"/>
      <c r="DY108" s="333"/>
      <c r="DZ108" s="333"/>
      <c r="EA108" s="333"/>
      <c r="EB108" s="333"/>
      <c r="EC108" s="333"/>
      <c r="ED108" s="333"/>
      <c r="EE108" s="341"/>
      <c r="EF108" s="332"/>
      <c r="EG108" s="333"/>
      <c r="EH108" s="333"/>
      <c r="EI108" s="333"/>
      <c r="EJ108" s="333"/>
      <c r="EK108" s="333"/>
      <c r="EL108" s="333"/>
      <c r="EM108" s="333"/>
      <c r="EN108" s="333"/>
      <c r="EO108" s="333"/>
      <c r="EP108" s="333"/>
      <c r="EQ108" s="333"/>
      <c r="ER108" s="341"/>
      <c r="ES108" s="332" t="s">
        <v>47</v>
      </c>
      <c r="ET108" s="333"/>
      <c r="EU108" s="333"/>
      <c r="EV108" s="333"/>
      <c r="EW108" s="333"/>
      <c r="EX108" s="333"/>
      <c r="EY108" s="333"/>
      <c r="EZ108" s="333"/>
      <c r="FA108" s="333"/>
      <c r="FB108" s="333"/>
      <c r="FC108" s="333"/>
      <c r="FD108" s="333"/>
      <c r="FE108" s="334"/>
      <c r="FH108" s="23">
        <v>244</v>
      </c>
      <c r="FI108" s="23">
        <v>34201</v>
      </c>
      <c r="FJ108" s="47"/>
      <c r="FK108" s="47"/>
      <c r="FL108" s="46"/>
      <c r="FM108" s="46">
        <v>75000</v>
      </c>
      <c r="FN108" s="46"/>
      <c r="FO108" s="46"/>
      <c r="FP108" s="46"/>
      <c r="FQ108" s="46"/>
      <c r="FR108" s="46"/>
      <c r="FS108" s="46"/>
      <c r="FT108" s="46"/>
      <c r="FU108" s="46"/>
      <c r="FV108" s="46"/>
      <c r="FW108" s="47"/>
      <c r="FX108" s="42"/>
      <c r="FY108" s="42"/>
      <c r="FZ108" s="42"/>
      <c r="GA108" s="42"/>
      <c r="GB108" s="42"/>
      <c r="GC108" s="42"/>
      <c r="GD108" s="42"/>
      <c r="GE108" s="42"/>
      <c r="GF108" s="42"/>
      <c r="GG108" s="42"/>
      <c r="GH108" s="42"/>
      <c r="GI108" s="42"/>
      <c r="GJ108" s="42"/>
      <c r="GK108" s="42"/>
      <c r="GL108" s="42"/>
      <c r="GM108" s="42"/>
      <c r="GN108" s="42"/>
      <c r="GO108" s="311"/>
      <c r="GP108" s="311"/>
      <c r="GQ108" s="311"/>
      <c r="GR108" s="311"/>
      <c r="GS108" s="311">
        <v>558000</v>
      </c>
      <c r="GT108" s="311">
        <v>29600</v>
      </c>
      <c r="GU108" s="23"/>
      <c r="GV108" s="23"/>
      <c r="GW108" s="23">
        <v>2100000</v>
      </c>
      <c r="GX108" s="23"/>
      <c r="GY108" s="23">
        <f>SUM(FJ108:GX108)</f>
        <v>2762600</v>
      </c>
    </row>
    <row r="109" spans="1:207" ht="12.75" customHeight="1">
      <c r="A109" s="359" t="s">
        <v>161</v>
      </c>
      <c r="B109" s="359"/>
      <c r="C109" s="359"/>
      <c r="D109" s="359"/>
      <c r="E109" s="359"/>
      <c r="F109" s="359"/>
      <c r="G109" s="359"/>
      <c r="H109" s="359"/>
      <c r="I109" s="359"/>
      <c r="J109" s="359"/>
      <c r="K109" s="359"/>
      <c r="L109" s="359"/>
      <c r="M109" s="359"/>
      <c r="N109" s="359"/>
      <c r="O109" s="359"/>
      <c r="P109" s="359"/>
      <c r="Q109" s="359"/>
      <c r="R109" s="359"/>
      <c r="S109" s="359"/>
      <c r="T109" s="359"/>
      <c r="U109" s="359"/>
      <c r="V109" s="359"/>
      <c r="W109" s="359"/>
      <c r="X109" s="359"/>
      <c r="Y109" s="359"/>
      <c r="Z109" s="359"/>
      <c r="AA109" s="359"/>
      <c r="AB109" s="359"/>
      <c r="AC109" s="359"/>
      <c r="AD109" s="359"/>
      <c r="AE109" s="359"/>
      <c r="AF109" s="359"/>
      <c r="AG109" s="359"/>
      <c r="AH109" s="359"/>
      <c r="AI109" s="359"/>
      <c r="AJ109" s="359"/>
      <c r="AK109" s="359"/>
      <c r="AL109" s="359"/>
      <c r="AM109" s="359"/>
      <c r="AN109" s="359"/>
      <c r="AO109" s="359"/>
      <c r="AP109" s="359"/>
      <c r="AQ109" s="359"/>
      <c r="AR109" s="359"/>
      <c r="AS109" s="359"/>
      <c r="AT109" s="359"/>
      <c r="AU109" s="359"/>
      <c r="AV109" s="359"/>
      <c r="AW109" s="359"/>
      <c r="AX109" s="359"/>
      <c r="AY109" s="359"/>
      <c r="AZ109" s="359"/>
      <c r="BA109" s="359"/>
      <c r="BB109" s="359"/>
      <c r="BC109" s="359"/>
      <c r="BD109" s="359"/>
      <c r="BE109" s="359"/>
      <c r="BF109" s="359"/>
      <c r="BG109" s="359"/>
      <c r="BH109" s="359"/>
      <c r="BI109" s="359"/>
      <c r="BJ109" s="359"/>
      <c r="BK109" s="359"/>
      <c r="BL109" s="359"/>
      <c r="BM109" s="359"/>
      <c r="BN109" s="359"/>
      <c r="BO109" s="359"/>
      <c r="BP109" s="359"/>
      <c r="BQ109" s="359"/>
      <c r="BR109" s="359"/>
      <c r="BS109" s="359"/>
      <c r="BT109" s="359"/>
      <c r="BU109" s="359"/>
      <c r="BV109" s="359"/>
      <c r="BW109" s="359"/>
      <c r="BX109" s="360" t="s">
        <v>162</v>
      </c>
      <c r="BY109" s="361"/>
      <c r="BZ109" s="361"/>
      <c r="CA109" s="361"/>
      <c r="CB109" s="361"/>
      <c r="CC109" s="361"/>
      <c r="CD109" s="361"/>
      <c r="CE109" s="362"/>
      <c r="CF109" s="363" t="s">
        <v>47</v>
      </c>
      <c r="CG109" s="361"/>
      <c r="CH109" s="361"/>
      <c r="CI109" s="361"/>
      <c r="CJ109" s="361"/>
      <c r="CK109" s="361"/>
      <c r="CL109" s="361"/>
      <c r="CM109" s="361"/>
      <c r="CN109" s="361"/>
      <c r="CO109" s="361"/>
      <c r="CP109" s="361"/>
      <c r="CQ109" s="361"/>
      <c r="CR109" s="362"/>
      <c r="CS109" s="340"/>
      <c r="CT109" s="338"/>
      <c r="CU109" s="338"/>
      <c r="CV109" s="338"/>
      <c r="CW109" s="338"/>
      <c r="CX109" s="338"/>
      <c r="CY109" s="338"/>
      <c r="CZ109" s="338"/>
      <c r="DA109" s="338"/>
      <c r="DB109" s="338"/>
      <c r="DC109" s="338"/>
      <c r="DD109" s="338"/>
      <c r="DE109" s="339"/>
      <c r="DF109" s="332"/>
      <c r="DG109" s="333"/>
      <c r="DH109" s="333"/>
      <c r="DI109" s="333"/>
      <c r="DJ109" s="333"/>
      <c r="DK109" s="333"/>
      <c r="DL109" s="333"/>
      <c r="DM109" s="333"/>
      <c r="DN109" s="333"/>
      <c r="DO109" s="333"/>
      <c r="DP109" s="333"/>
      <c r="DQ109" s="333"/>
      <c r="DR109" s="341"/>
      <c r="DS109" s="332"/>
      <c r="DT109" s="333"/>
      <c r="DU109" s="333"/>
      <c r="DV109" s="333"/>
      <c r="DW109" s="333"/>
      <c r="DX109" s="333"/>
      <c r="DY109" s="333"/>
      <c r="DZ109" s="333"/>
      <c r="EA109" s="333"/>
      <c r="EB109" s="333"/>
      <c r="EC109" s="333"/>
      <c r="ED109" s="333"/>
      <c r="EE109" s="341"/>
      <c r="EF109" s="332"/>
      <c r="EG109" s="333"/>
      <c r="EH109" s="333"/>
      <c r="EI109" s="333"/>
      <c r="EJ109" s="333"/>
      <c r="EK109" s="333"/>
      <c r="EL109" s="333"/>
      <c r="EM109" s="333"/>
      <c r="EN109" s="333"/>
      <c r="EO109" s="333"/>
      <c r="EP109" s="333"/>
      <c r="EQ109" s="333"/>
      <c r="ER109" s="341"/>
      <c r="ES109" s="332" t="s">
        <v>47</v>
      </c>
      <c r="ET109" s="333"/>
      <c r="EU109" s="333"/>
      <c r="EV109" s="333"/>
      <c r="EW109" s="333"/>
      <c r="EX109" s="333"/>
      <c r="EY109" s="333"/>
      <c r="EZ109" s="333"/>
      <c r="FA109" s="333"/>
      <c r="FB109" s="333"/>
      <c r="FC109" s="333"/>
      <c r="FD109" s="333"/>
      <c r="FE109" s="334"/>
      <c r="FH109" s="23">
        <v>244</v>
      </c>
      <c r="FI109" s="23">
        <v>34301</v>
      </c>
      <c r="FJ109" s="47"/>
      <c r="FK109" s="47"/>
      <c r="FL109" s="46"/>
      <c r="FM109" s="46"/>
      <c r="FN109" s="46"/>
      <c r="FO109" s="46"/>
      <c r="FP109" s="46"/>
      <c r="FQ109" s="46"/>
      <c r="FR109" s="46"/>
      <c r="FS109" s="46"/>
      <c r="FT109" s="46"/>
      <c r="FU109" s="46"/>
      <c r="FV109" s="46"/>
      <c r="FW109" s="47"/>
      <c r="FX109" s="42"/>
      <c r="FY109" s="42"/>
      <c r="FZ109" s="42"/>
      <c r="GA109" s="42"/>
      <c r="GB109" s="42"/>
      <c r="GC109" s="42"/>
      <c r="GD109" s="42"/>
      <c r="GE109" s="42"/>
      <c r="GF109" s="42"/>
      <c r="GG109" s="42"/>
      <c r="GH109" s="42"/>
      <c r="GI109" s="42"/>
      <c r="GJ109" s="42"/>
      <c r="GK109" s="42"/>
      <c r="GL109" s="42"/>
      <c r="GM109" s="42"/>
      <c r="GN109" s="42"/>
      <c r="GO109" s="311"/>
      <c r="GP109" s="311"/>
      <c r="GQ109" s="311"/>
      <c r="GR109" s="311"/>
      <c r="GS109" s="311"/>
      <c r="GT109" s="311"/>
      <c r="GU109" s="23"/>
      <c r="GV109" s="23"/>
      <c r="GW109" s="23"/>
      <c r="GX109" s="23"/>
      <c r="GY109" s="23">
        <f t="shared" si="5"/>
        <v>0</v>
      </c>
    </row>
    <row r="110" spans="1:207" ht="22.5" customHeight="1">
      <c r="A110" s="353" t="s">
        <v>163</v>
      </c>
      <c r="B110" s="354"/>
      <c r="C110" s="354"/>
      <c r="D110" s="354"/>
      <c r="E110" s="354"/>
      <c r="F110" s="354"/>
      <c r="G110" s="354"/>
      <c r="H110" s="354"/>
      <c r="I110" s="354"/>
      <c r="J110" s="354"/>
      <c r="K110" s="354"/>
      <c r="L110" s="354"/>
      <c r="M110" s="354"/>
      <c r="N110" s="354"/>
      <c r="O110" s="354"/>
      <c r="P110" s="354"/>
      <c r="Q110" s="354"/>
      <c r="R110" s="354"/>
      <c r="S110" s="354"/>
      <c r="T110" s="354"/>
      <c r="U110" s="354"/>
      <c r="V110" s="354"/>
      <c r="W110" s="354"/>
      <c r="X110" s="354"/>
      <c r="Y110" s="354"/>
      <c r="Z110" s="354"/>
      <c r="AA110" s="354"/>
      <c r="AB110" s="354"/>
      <c r="AC110" s="354"/>
      <c r="AD110" s="354"/>
      <c r="AE110" s="354"/>
      <c r="AF110" s="354"/>
      <c r="AG110" s="354"/>
      <c r="AH110" s="354"/>
      <c r="AI110" s="354"/>
      <c r="AJ110" s="354"/>
      <c r="AK110" s="354"/>
      <c r="AL110" s="354"/>
      <c r="AM110" s="354"/>
      <c r="AN110" s="354"/>
      <c r="AO110" s="354"/>
      <c r="AP110" s="354"/>
      <c r="AQ110" s="354"/>
      <c r="AR110" s="354"/>
      <c r="AS110" s="354"/>
      <c r="AT110" s="354"/>
      <c r="AU110" s="354"/>
      <c r="AV110" s="354"/>
      <c r="AW110" s="354"/>
      <c r="AX110" s="354"/>
      <c r="AY110" s="354"/>
      <c r="AZ110" s="354"/>
      <c r="BA110" s="354"/>
      <c r="BB110" s="354"/>
      <c r="BC110" s="354"/>
      <c r="BD110" s="354"/>
      <c r="BE110" s="354"/>
      <c r="BF110" s="354"/>
      <c r="BG110" s="354"/>
      <c r="BH110" s="354"/>
      <c r="BI110" s="354"/>
      <c r="BJ110" s="354"/>
      <c r="BK110" s="354"/>
      <c r="BL110" s="354"/>
      <c r="BM110" s="354"/>
      <c r="BN110" s="354"/>
      <c r="BO110" s="354"/>
      <c r="BP110" s="354"/>
      <c r="BQ110" s="354"/>
      <c r="BR110" s="354"/>
      <c r="BS110" s="354"/>
      <c r="BT110" s="354"/>
      <c r="BU110" s="354"/>
      <c r="BV110" s="354"/>
      <c r="BW110" s="354"/>
      <c r="BX110" s="337" t="s">
        <v>164</v>
      </c>
      <c r="BY110" s="338"/>
      <c r="BZ110" s="338"/>
      <c r="CA110" s="338"/>
      <c r="CB110" s="338"/>
      <c r="CC110" s="338"/>
      <c r="CD110" s="338"/>
      <c r="CE110" s="339"/>
      <c r="CF110" s="340" t="s">
        <v>165</v>
      </c>
      <c r="CG110" s="338"/>
      <c r="CH110" s="338"/>
      <c r="CI110" s="338"/>
      <c r="CJ110" s="338"/>
      <c r="CK110" s="338"/>
      <c r="CL110" s="338"/>
      <c r="CM110" s="338"/>
      <c r="CN110" s="338"/>
      <c r="CO110" s="338"/>
      <c r="CP110" s="338"/>
      <c r="CQ110" s="338"/>
      <c r="CR110" s="339"/>
      <c r="CS110" s="340"/>
      <c r="CT110" s="338"/>
      <c r="CU110" s="338"/>
      <c r="CV110" s="338"/>
      <c r="CW110" s="338"/>
      <c r="CX110" s="338"/>
      <c r="CY110" s="338"/>
      <c r="CZ110" s="338"/>
      <c r="DA110" s="338"/>
      <c r="DB110" s="338"/>
      <c r="DC110" s="338"/>
      <c r="DD110" s="338"/>
      <c r="DE110" s="339"/>
      <c r="DF110" s="332"/>
      <c r="DG110" s="333"/>
      <c r="DH110" s="333"/>
      <c r="DI110" s="333"/>
      <c r="DJ110" s="333"/>
      <c r="DK110" s="333"/>
      <c r="DL110" s="333"/>
      <c r="DM110" s="333"/>
      <c r="DN110" s="333"/>
      <c r="DO110" s="333"/>
      <c r="DP110" s="333"/>
      <c r="DQ110" s="333"/>
      <c r="DR110" s="341"/>
      <c r="DS110" s="332"/>
      <c r="DT110" s="333"/>
      <c r="DU110" s="333"/>
      <c r="DV110" s="333"/>
      <c r="DW110" s="333"/>
      <c r="DX110" s="333"/>
      <c r="DY110" s="333"/>
      <c r="DZ110" s="333"/>
      <c r="EA110" s="333"/>
      <c r="EB110" s="333"/>
      <c r="EC110" s="333"/>
      <c r="ED110" s="333"/>
      <c r="EE110" s="341"/>
      <c r="EF110" s="332"/>
      <c r="EG110" s="333"/>
      <c r="EH110" s="333"/>
      <c r="EI110" s="333"/>
      <c r="EJ110" s="333"/>
      <c r="EK110" s="333"/>
      <c r="EL110" s="333"/>
      <c r="EM110" s="333"/>
      <c r="EN110" s="333"/>
      <c r="EO110" s="333"/>
      <c r="EP110" s="333"/>
      <c r="EQ110" s="333"/>
      <c r="ER110" s="341"/>
      <c r="ES110" s="332" t="s">
        <v>47</v>
      </c>
      <c r="ET110" s="333"/>
      <c r="EU110" s="333"/>
      <c r="EV110" s="333"/>
      <c r="EW110" s="333"/>
      <c r="EX110" s="333"/>
      <c r="EY110" s="333"/>
      <c r="EZ110" s="333"/>
      <c r="FA110" s="333"/>
      <c r="FB110" s="333"/>
      <c r="FC110" s="333"/>
      <c r="FD110" s="333"/>
      <c r="FE110" s="334"/>
      <c r="FH110" s="23">
        <v>244</v>
      </c>
      <c r="FI110" s="23">
        <v>34401</v>
      </c>
      <c r="FJ110" s="47"/>
      <c r="FK110" s="47"/>
      <c r="FL110" s="46"/>
      <c r="FM110" s="46">
        <v>30000</v>
      </c>
      <c r="FN110" s="46"/>
      <c r="FO110" s="46"/>
      <c r="FP110" s="46"/>
      <c r="FQ110" s="46"/>
      <c r="FR110" s="46"/>
      <c r="FS110" s="46"/>
      <c r="FT110" s="46"/>
      <c r="FU110" s="46"/>
      <c r="FV110" s="46"/>
      <c r="FW110" s="47"/>
      <c r="FX110" s="42"/>
      <c r="FY110" s="42"/>
      <c r="FZ110" s="42"/>
      <c r="GA110" s="42"/>
      <c r="GB110" s="42"/>
      <c r="GC110" s="42"/>
      <c r="GD110" s="42"/>
      <c r="GE110" s="42"/>
      <c r="GF110" s="42"/>
      <c r="GG110" s="42"/>
      <c r="GH110" s="42"/>
      <c r="GI110" s="42"/>
      <c r="GJ110" s="42"/>
      <c r="GK110" s="42"/>
      <c r="GL110" s="42"/>
      <c r="GM110" s="42"/>
      <c r="GN110" s="42"/>
      <c r="GO110" s="311"/>
      <c r="GP110" s="311"/>
      <c r="GQ110" s="311"/>
      <c r="GR110" s="311"/>
      <c r="GS110" s="311"/>
      <c r="GT110" s="311"/>
      <c r="GU110" s="23"/>
      <c r="GV110" s="23"/>
      <c r="GW110" s="23"/>
      <c r="GX110" s="23"/>
      <c r="GY110" s="23">
        <f t="shared" si="5"/>
        <v>30000</v>
      </c>
    </row>
    <row r="111" spans="1:207" ht="11.25" customHeight="1" thickBot="1">
      <c r="A111" s="353"/>
      <c r="B111" s="354"/>
      <c r="C111" s="354"/>
      <c r="D111" s="354"/>
      <c r="E111" s="354"/>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4"/>
      <c r="AQ111" s="354"/>
      <c r="AR111" s="354"/>
      <c r="AS111" s="354"/>
      <c r="AT111" s="354"/>
      <c r="AU111" s="354"/>
      <c r="AV111" s="354"/>
      <c r="AW111" s="354"/>
      <c r="AX111" s="354"/>
      <c r="AY111" s="354"/>
      <c r="AZ111" s="354"/>
      <c r="BA111" s="354"/>
      <c r="BB111" s="354"/>
      <c r="BC111" s="354"/>
      <c r="BD111" s="354"/>
      <c r="BE111" s="354"/>
      <c r="BF111" s="354"/>
      <c r="BG111" s="354"/>
      <c r="BH111" s="354"/>
      <c r="BI111" s="354"/>
      <c r="BJ111" s="354"/>
      <c r="BK111" s="354"/>
      <c r="BL111" s="354"/>
      <c r="BM111" s="354"/>
      <c r="BN111" s="354"/>
      <c r="BO111" s="354"/>
      <c r="BP111" s="354"/>
      <c r="BQ111" s="354"/>
      <c r="BR111" s="354"/>
      <c r="BS111" s="354"/>
      <c r="BT111" s="354"/>
      <c r="BU111" s="354"/>
      <c r="BV111" s="354"/>
      <c r="BW111" s="354"/>
      <c r="BX111" s="355"/>
      <c r="BY111" s="356"/>
      <c r="BZ111" s="356"/>
      <c r="CA111" s="356"/>
      <c r="CB111" s="356"/>
      <c r="CC111" s="356"/>
      <c r="CD111" s="356"/>
      <c r="CE111" s="357"/>
      <c r="CF111" s="358"/>
      <c r="CG111" s="356"/>
      <c r="CH111" s="356"/>
      <c r="CI111" s="356"/>
      <c r="CJ111" s="356"/>
      <c r="CK111" s="356"/>
      <c r="CL111" s="356"/>
      <c r="CM111" s="356"/>
      <c r="CN111" s="356"/>
      <c r="CO111" s="356"/>
      <c r="CP111" s="356"/>
      <c r="CQ111" s="356"/>
      <c r="CR111" s="357"/>
      <c r="CS111" s="358"/>
      <c r="CT111" s="356"/>
      <c r="CU111" s="356"/>
      <c r="CV111" s="356"/>
      <c r="CW111" s="356"/>
      <c r="CX111" s="356"/>
      <c r="CY111" s="356"/>
      <c r="CZ111" s="356"/>
      <c r="DA111" s="356"/>
      <c r="DB111" s="356"/>
      <c r="DC111" s="356"/>
      <c r="DD111" s="356"/>
      <c r="DE111" s="357"/>
      <c r="DF111" s="349"/>
      <c r="DG111" s="350"/>
      <c r="DH111" s="350"/>
      <c r="DI111" s="350"/>
      <c r="DJ111" s="350"/>
      <c r="DK111" s="350"/>
      <c r="DL111" s="350"/>
      <c r="DM111" s="350"/>
      <c r="DN111" s="350"/>
      <c r="DO111" s="350"/>
      <c r="DP111" s="350"/>
      <c r="DQ111" s="350"/>
      <c r="DR111" s="351"/>
      <c r="DS111" s="349"/>
      <c r="DT111" s="350"/>
      <c r="DU111" s="350"/>
      <c r="DV111" s="350"/>
      <c r="DW111" s="350"/>
      <c r="DX111" s="350"/>
      <c r="DY111" s="350"/>
      <c r="DZ111" s="350"/>
      <c r="EA111" s="350"/>
      <c r="EB111" s="350"/>
      <c r="EC111" s="350"/>
      <c r="ED111" s="350"/>
      <c r="EE111" s="351"/>
      <c r="EF111" s="349"/>
      <c r="EG111" s="350"/>
      <c r="EH111" s="350"/>
      <c r="EI111" s="350"/>
      <c r="EJ111" s="350"/>
      <c r="EK111" s="350"/>
      <c r="EL111" s="350"/>
      <c r="EM111" s="350"/>
      <c r="EN111" s="350"/>
      <c r="EO111" s="350"/>
      <c r="EP111" s="350"/>
      <c r="EQ111" s="350"/>
      <c r="ER111" s="351"/>
      <c r="ES111" s="349"/>
      <c r="ET111" s="350"/>
      <c r="EU111" s="350"/>
      <c r="EV111" s="350"/>
      <c r="EW111" s="350"/>
      <c r="EX111" s="350"/>
      <c r="EY111" s="350"/>
      <c r="EZ111" s="350"/>
      <c r="FA111" s="350"/>
      <c r="FB111" s="350"/>
      <c r="FC111" s="350"/>
      <c r="FD111" s="350"/>
      <c r="FE111" s="352"/>
      <c r="FH111" s="23">
        <v>244</v>
      </c>
      <c r="FI111" s="23">
        <v>34501</v>
      </c>
      <c r="FJ111" s="47"/>
      <c r="FK111" s="47"/>
      <c r="FL111" s="46"/>
      <c r="FM111" s="46">
        <v>0</v>
      </c>
      <c r="FN111" s="46"/>
      <c r="FO111" s="46"/>
      <c r="FP111" s="46"/>
      <c r="FQ111" s="46"/>
      <c r="FR111" s="46"/>
      <c r="FS111" s="46"/>
      <c r="FT111" s="46"/>
      <c r="FU111" s="46"/>
      <c r="FV111" s="46"/>
      <c r="FW111" s="47"/>
      <c r="FX111" s="42"/>
      <c r="FY111" s="42"/>
      <c r="FZ111" s="42"/>
      <c r="GA111" s="42"/>
      <c r="GB111" s="42"/>
      <c r="GC111" s="42"/>
      <c r="GD111" s="42"/>
      <c r="GE111" s="42"/>
      <c r="GF111" s="42"/>
      <c r="GG111" s="42"/>
      <c r="GH111" s="42"/>
      <c r="GI111" s="42"/>
      <c r="GJ111" s="42"/>
      <c r="GK111" s="42"/>
      <c r="GL111" s="42"/>
      <c r="GM111" s="42"/>
      <c r="GN111" s="42"/>
      <c r="GO111" s="311"/>
      <c r="GP111" s="311"/>
      <c r="GQ111" s="311"/>
      <c r="GR111" s="311"/>
      <c r="GS111" s="311"/>
      <c r="GT111" s="311"/>
      <c r="GU111" s="23"/>
      <c r="GV111" s="23"/>
      <c r="GW111" s="23"/>
      <c r="GX111" s="23"/>
      <c r="GY111" s="23">
        <f t="shared" si="5"/>
        <v>0</v>
      </c>
    </row>
    <row r="112" spans="164:207" ht="18.75" customHeight="1">
      <c r="FH112" s="23">
        <v>244</v>
      </c>
      <c r="FI112" s="25">
        <v>34601</v>
      </c>
      <c r="FJ112" s="47"/>
      <c r="FK112" s="47"/>
      <c r="FL112" s="46">
        <v>293390</v>
      </c>
      <c r="FM112" s="46">
        <v>55000</v>
      </c>
      <c r="FN112" s="46"/>
      <c r="FO112" s="46"/>
      <c r="FP112" s="46"/>
      <c r="FQ112" s="46"/>
      <c r="FR112" s="46"/>
      <c r="FS112" s="46"/>
      <c r="FT112" s="46"/>
      <c r="FU112" s="46"/>
      <c r="FV112" s="46"/>
      <c r="FW112" s="47"/>
      <c r="FX112" s="42"/>
      <c r="FY112" s="42"/>
      <c r="FZ112" s="42"/>
      <c r="GA112" s="42"/>
      <c r="GB112" s="42"/>
      <c r="GC112" s="42"/>
      <c r="GD112" s="42"/>
      <c r="GE112" s="42"/>
      <c r="GF112" s="42"/>
      <c r="GG112" s="42"/>
      <c r="GH112" s="42"/>
      <c r="GI112" s="42"/>
      <c r="GJ112" s="42"/>
      <c r="GK112" s="42"/>
      <c r="GL112" s="42"/>
      <c r="GM112" s="42"/>
      <c r="GN112" s="42"/>
      <c r="GO112" s="311"/>
      <c r="GP112" s="311"/>
      <c r="GQ112" s="311"/>
      <c r="GR112" s="311"/>
      <c r="GS112" s="311"/>
      <c r="GT112" s="311"/>
      <c r="GU112" s="23">
        <v>65000</v>
      </c>
      <c r="GV112" s="23"/>
      <c r="GW112" s="23"/>
      <c r="GX112" s="23"/>
      <c r="GY112" s="23">
        <f>SUM(FJ112:GX112)</f>
        <v>413390</v>
      </c>
    </row>
    <row r="113" spans="1:209" s="3" customFormat="1" ht="11.25" customHeight="1">
      <c r="A113" s="18" t="s">
        <v>235</v>
      </c>
      <c r="FH113" s="23">
        <v>244</v>
      </c>
      <c r="FI113" s="23">
        <v>34901</v>
      </c>
      <c r="FJ113" s="47"/>
      <c r="FK113" s="47"/>
      <c r="FL113" s="46">
        <v>65110</v>
      </c>
      <c r="FM113" s="46"/>
      <c r="FN113" s="46"/>
      <c r="FO113" s="46"/>
      <c r="FP113" s="46"/>
      <c r="FQ113" s="46"/>
      <c r="FR113" s="46"/>
      <c r="FS113" s="46"/>
      <c r="FT113" s="46"/>
      <c r="FU113" s="46"/>
      <c r="FV113" s="46"/>
      <c r="FW113" s="47"/>
      <c r="FX113" s="42"/>
      <c r="FY113" s="42"/>
      <c r="FZ113" s="42"/>
      <c r="GA113" s="42"/>
      <c r="GB113" s="42"/>
      <c r="GC113" s="42"/>
      <c r="GD113" s="42"/>
      <c r="GE113" s="42"/>
      <c r="GF113" s="42"/>
      <c r="GG113" s="42"/>
      <c r="GH113" s="42"/>
      <c r="GI113" s="42"/>
      <c r="GJ113" s="42"/>
      <c r="GK113" s="42"/>
      <c r="GL113" s="42"/>
      <c r="GM113" s="42"/>
      <c r="GN113" s="42"/>
      <c r="GO113" s="311"/>
      <c r="GP113" s="311"/>
      <c r="GQ113" s="311"/>
      <c r="GR113" s="311"/>
      <c r="GS113" s="311"/>
      <c r="GT113" s="311"/>
      <c r="GU113" s="23"/>
      <c r="GV113" s="23"/>
      <c r="GW113" s="23"/>
      <c r="GX113" s="23"/>
      <c r="GY113" s="23">
        <f t="shared" si="5"/>
        <v>65110</v>
      </c>
      <c r="GZ113" s="1"/>
      <c r="HA113" s="1"/>
    </row>
    <row r="114" spans="1:209" s="3" customFormat="1" ht="11.25" customHeight="1">
      <c r="A114" s="18" t="s">
        <v>236</v>
      </c>
      <c r="FH114" s="23">
        <v>111.119</v>
      </c>
      <c r="FI114" s="23" t="s">
        <v>358</v>
      </c>
      <c r="FJ114" s="46">
        <f>1586200+479000</f>
        <v>2065200</v>
      </c>
      <c r="FK114" s="47"/>
      <c r="FL114" s="46"/>
      <c r="FM114" s="47"/>
      <c r="FN114" s="47"/>
      <c r="FO114" s="47"/>
      <c r="FP114" s="47"/>
      <c r="FQ114" s="47"/>
      <c r="FR114" s="47"/>
      <c r="FS114" s="47"/>
      <c r="FT114" s="47"/>
      <c r="FU114" s="47"/>
      <c r="FV114" s="47"/>
      <c r="FW114" s="47"/>
      <c r="FX114" s="42"/>
      <c r="FY114" s="42"/>
      <c r="FZ114" s="42"/>
      <c r="GA114" s="42"/>
      <c r="GB114" s="42"/>
      <c r="GC114" s="42"/>
      <c r="GD114" s="42"/>
      <c r="GE114" s="42"/>
      <c r="GF114" s="42"/>
      <c r="GG114" s="42"/>
      <c r="GH114" s="42"/>
      <c r="GI114" s="42"/>
      <c r="GJ114" s="42"/>
      <c r="GK114" s="42"/>
      <c r="GL114" s="42"/>
      <c r="GM114" s="42"/>
      <c r="GN114" s="42"/>
      <c r="GO114" s="311"/>
      <c r="GP114" s="311"/>
      <c r="GQ114" s="311"/>
      <c r="GR114" s="311"/>
      <c r="GS114" s="311"/>
      <c r="GT114" s="311"/>
      <c r="GU114" s="23"/>
      <c r="GV114" s="23"/>
      <c r="GW114" s="23"/>
      <c r="GX114" s="23"/>
      <c r="GY114" s="49">
        <f t="shared" si="5"/>
        <v>2065200</v>
      </c>
      <c r="GZ114" s="1">
        <f>GY114/1.302</f>
        <v>1586175.1152073732</v>
      </c>
      <c r="HA114" s="1">
        <f>GY114-GZ114</f>
        <v>479024.88479262684</v>
      </c>
    </row>
    <row r="115" spans="1:209" s="3" customFormat="1" ht="11.25" customHeight="1">
      <c r="A115" s="18" t="s">
        <v>237</v>
      </c>
      <c r="FH115" s="23">
        <v>244</v>
      </c>
      <c r="FI115" s="23" t="s">
        <v>331</v>
      </c>
      <c r="FJ115" s="46"/>
      <c r="FK115" s="47"/>
      <c r="FL115" s="46"/>
      <c r="FM115" s="47"/>
      <c r="FN115" s="47"/>
      <c r="FO115" s="47"/>
      <c r="FP115" s="47"/>
      <c r="FQ115" s="47"/>
      <c r="FR115" s="47"/>
      <c r="FS115" s="47"/>
      <c r="FT115" s="47"/>
      <c r="FU115" s="47"/>
      <c r="FV115" s="47"/>
      <c r="FW115" s="47"/>
      <c r="FX115" s="42"/>
      <c r="FY115" s="42"/>
      <c r="FZ115" s="42"/>
      <c r="GA115" s="42"/>
      <c r="GB115" s="42"/>
      <c r="GC115" s="42"/>
      <c r="GD115" s="42"/>
      <c r="GE115" s="42"/>
      <c r="GF115" s="42"/>
      <c r="GG115" s="42"/>
      <c r="GH115" s="42"/>
      <c r="GI115" s="42"/>
      <c r="GJ115" s="42"/>
      <c r="GK115" s="42"/>
      <c r="GL115" s="42"/>
      <c r="GM115" s="42"/>
      <c r="GN115" s="42"/>
      <c r="GO115" s="311"/>
      <c r="GP115" s="311"/>
      <c r="GQ115" s="311"/>
      <c r="GR115" s="311"/>
      <c r="GS115" s="311"/>
      <c r="GT115" s="311"/>
      <c r="GU115" s="23"/>
      <c r="GV115" s="23"/>
      <c r="GW115" s="23"/>
      <c r="GX115" s="23"/>
      <c r="GY115" s="49">
        <f t="shared" si="5"/>
        <v>0</v>
      </c>
      <c r="GZ115" s="1"/>
      <c r="HA115" s="1"/>
    </row>
    <row r="116" spans="1:207" s="3" customFormat="1" ht="10.5" customHeight="1">
      <c r="A116" s="18" t="s">
        <v>238</v>
      </c>
      <c r="FH116" s="23">
        <v>244</v>
      </c>
      <c r="FI116" s="23" t="s">
        <v>380</v>
      </c>
      <c r="FJ116" s="46"/>
      <c r="FK116" s="47"/>
      <c r="FL116" s="46"/>
      <c r="FM116" s="47"/>
      <c r="FN116" s="47"/>
      <c r="FO116" s="47"/>
      <c r="FP116" s="298"/>
      <c r="FQ116" s="298"/>
      <c r="FR116" s="298"/>
      <c r="FS116" s="298"/>
      <c r="FT116" s="298"/>
      <c r="FU116" s="298"/>
      <c r="FV116" s="47"/>
      <c r="FW116" s="47"/>
      <c r="FX116" s="42"/>
      <c r="FY116" s="42"/>
      <c r="FZ116" s="42"/>
      <c r="GA116" s="42"/>
      <c r="GB116" s="42"/>
      <c r="GC116" s="42"/>
      <c r="GD116" s="42"/>
      <c r="GE116" s="42"/>
      <c r="GF116" s="42"/>
      <c r="GG116" s="42"/>
      <c r="GH116" s="42"/>
      <c r="GI116" s="42"/>
      <c r="GJ116" s="42"/>
      <c r="GK116" s="42"/>
      <c r="GL116" s="42"/>
      <c r="GM116" s="42"/>
      <c r="GN116" s="42"/>
      <c r="GO116" s="311">
        <v>246900</v>
      </c>
      <c r="GP116" s="311"/>
      <c r="GQ116" s="311"/>
      <c r="GR116" s="311"/>
      <c r="GS116" s="311"/>
      <c r="GT116" s="311"/>
      <c r="GU116" s="23"/>
      <c r="GV116" s="23"/>
      <c r="GW116" s="23"/>
      <c r="GX116" s="23"/>
      <c r="GY116" s="49">
        <f t="shared" si="5"/>
        <v>246900</v>
      </c>
    </row>
    <row r="117" spans="1:207" s="3" customFormat="1" ht="10.5" customHeight="1">
      <c r="A117" s="18"/>
      <c r="FH117" s="23">
        <v>244</v>
      </c>
      <c r="FI117" s="23" t="s">
        <v>359</v>
      </c>
      <c r="FJ117" s="46"/>
      <c r="FK117" s="47"/>
      <c r="FL117" s="46"/>
      <c r="FM117" s="47"/>
      <c r="FN117" s="47"/>
      <c r="FO117" s="47"/>
      <c r="FP117" s="298"/>
      <c r="FQ117" s="298"/>
      <c r="FR117" s="298"/>
      <c r="FS117" s="298"/>
      <c r="FT117" s="298"/>
      <c r="FU117" s="298"/>
      <c r="FV117" s="47"/>
      <c r="FW117" s="47"/>
      <c r="FX117" s="42"/>
      <c r="FY117" s="42"/>
      <c r="FZ117" s="42"/>
      <c r="GA117" s="42"/>
      <c r="GB117" s="42"/>
      <c r="GC117" s="42"/>
      <c r="GD117" s="42"/>
      <c r="GE117" s="42"/>
      <c r="GF117" s="42"/>
      <c r="GG117" s="42"/>
      <c r="GH117" s="42"/>
      <c r="GI117" s="42"/>
      <c r="GJ117" s="42"/>
      <c r="GK117" s="42"/>
      <c r="GL117" s="42"/>
      <c r="GM117" s="42"/>
      <c r="GN117" s="42"/>
      <c r="GO117" s="311"/>
      <c r="GP117" s="311"/>
      <c r="GQ117" s="311">
        <v>3638100</v>
      </c>
      <c r="GR117" s="311"/>
      <c r="GS117" s="311"/>
      <c r="GT117" s="311"/>
      <c r="GU117" s="23"/>
      <c r="GV117" s="23"/>
      <c r="GW117" s="23"/>
      <c r="GX117" s="23"/>
      <c r="GY117" s="23">
        <f t="shared" si="5"/>
        <v>3638100</v>
      </c>
    </row>
    <row r="118" spans="1:207" s="3" customFormat="1" ht="10.5" customHeight="1">
      <c r="A118" s="18"/>
      <c r="FH118" s="23">
        <v>321</v>
      </c>
      <c r="FI118" s="23">
        <v>262</v>
      </c>
      <c r="FJ118" s="51"/>
      <c r="FK118" s="329"/>
      <c r="FL118" s="51"/>
      <c r="FM118" s="329"/>
      <c r="FN118" s="329"/>
      <c r="FO118" s="329"/>
      <c r="FP118" s="300"/>
      <c r="FQ118" s="300"/>
      <c r="FR118" s="300"/>
      <c r="FS118" s="300"/>
      <c r="FT118" s="300"/>
      <c r="FU118" s="300"/>
      <c r="FV118" s="329"/>
      <c r="FW118" s="329"/>
      <c r="FX118" s="51"/>
      <c r="FY118" s="51"/>
      <c r="FZ118" s="51"/>
      <c r="GA118" s="51"/>
      <c r="GB118" s="51"/>
      <c r="GC118" s="51"/>
      <c r="GD118" s="51"/>
      <c r="GE118" s="51"/>
      <c r="GF118" s="51"/>
      <c r="GG118" s="51"/>
      <c r="GH118" s="51"/>
      <c r="GI118" s="51"/>
      <c r="GJ118" s="51"/>
      <c r="GK118" s="51"/>
      <c r="GL118" s="51"/>
      <c r="GM118" s="51"/>
      <c r="GN118" s="51"/>
      <c r="GO118" s="313"/>
      <c r="GP118" s="313"/>
      <c r="GQ118" s="313"/>
      <c r="GR118" s="313"/>
      <c r="GS118" s="313"/>
      <c r="GT118" s="313"/>
      <c r="GU118" s="51"/>
      <c r="GV118" s="51"/>
      <c r="GW118" s="51"/>
      <c r="GX118" s="51"/>
      <c r="GY118" s="23">
        <f t="shared" si="5"/>
        <v>0</v>
      </c>
    </row>
    <row r="119" spans="1:207" s="3" customFormat="1" ht="10.5" customHeight="1">
      <c r="A119" s="18"/>
      <c r="FH119" s="23">
        <v>244</v>
      </c>
      <c r="FI119" s="23" t="s">
        <v>348</v>
      </c>
      <c r="FJ119" s="51"/>
      <c r="FK119" s="329"/>
      <c r="FL119" s="51"/>
      <c r="FM119" s="329"/>
      <c r="FN119" s="329"/>
      <c r="FO119" s="329"/>
      <c r="FP119" s="300"/>
      <c r="FQ119" s="300"/>
      <c r="FR119" s="300"/>
      <c r="FS119" s="300"/>
      <c r="FT119" s="300"/>
      <c r="FU119" s="300"/>
      <c r="FV119" s="329"/>
      <c r="FW119" s="329"/>
      <c r="FX119" s="51"/>
      <c r="FY119" s="51"/>
      <c r="FZ119" s="51"/>
      <c r="GA119" s="51"/>
      <c r="GB119" s="51"/>
      <c r="GC119" s="51"/>
      <c r="GD119" s="51"/>
      <c r="GE119" s="51"/>
      <c r="GF119" s="51"/>
      <c r="GG119" s="51"/>
      <c r="GH119" s="51"/>
      <c r="GI119" s="51"/>
      <c r="GJ119" s="51"/>
      <c r="GK119" s="51"/>
      <c r="GL119" s="51"/>
      <c r="GM119" s="51"/>
      <c r="GN119" s="51"/>
      <c r="GO119" s="313"/>
      <c r="GP119" s="313"/>
      <c r="GQ119" s="313"/>
      <c r="GR119" s="313"/>
      <c r="GS119" s="313"/>
      <c r="GT119" s="313"/>
      <c r="GU119" s="51"/>
      <c r="GV119" s="51"/>
      <c r="GW119" s="51"/>
      <c r="GX119" s="51"/>
      <c r="GY119" s="23">
        <f aca="true" t="shared" si="6" ref="GY119:GY124">SUM(FJ119:GX119)</f>
        <v>0</v>
      </c>
    </row>
    <row r="120" spans="1:207" s="3" customFormat="1" ht="10.5" customHeight="1">
      <c r="A120" s="18"/>
      <c r="FH120" s="23">
        <v>111.119</v>
      </c>
      <c r="FI120" s="23" t="s">
        <v>376</v>
      </c>
      <c r="FJ120" s="51"/>
      <c r="FK120" s="329"/>
      <c r="FL120" s="51"/>
      <c r="FM120" s="329"/>
      <c r="FN120" s="329"/>
      <c r="FO120" s="329"/>
      <c r="FP120" s="300"/>
      <c r="FQ120" s="330">
        <v>4640300</v>
      </c>
      <c r="FR120" s="301"/>
      <c r="FS120" s="302"/>
      <c r="FT120" s="302"/>
      <c r="FU120" s="302"/>
      <c r="FV120" s="302"/>
      <c r="FW120" s="329"/>
      <c r="FX120" s="51"/>
      <c r="FY120" s="51"/>
      <c r="FZ120" s="51"/>
      <c r="GA120" s="51"/>
      <c r="GB120" s="51"/>
      <c r="GC120" s="51"/>
      <c r="GD120" s="51"/>
      <c r="GE120" s="51"/>
      <c r="GF120" s="51"/>
      <c r="GG120" s="51"/>
      <c r="GH120" s="51"/>
      <c r="GI120" s="51"/>
      <c r="GJ120" s="51"/>
      <c r="GK120" s="51"/>
      <c r="GL120" s="51"/>
      <c r="GM120" s="51"/>
      <c r="GN120" s="51"/>
      <c r="GO120" s="313"/>
      <c r="GP120" s="313"/>
      <c r="GQ120" s="313"/>
      <c r="GR120" s="313"/>
      <c r="GS120" s="313"/>
      <c r="GT120" s="313"/>
      <c r="GU120" s="51"/>
      <c r="GV120" s="51"/>
      <c r="GW120" s="51"/>
      <c r="GX120" s="51"/>
      <c r="GY120" s="23">
        <f t="shared" si="6"/>
        <v>4640300</v>
      </c>
    </row>
    <row r="121" spans="1:207" s="3" customFormat="1" ht="10.5" customHeight="1">
      <c r="A121" s="18" t="s">
        <v>239</v>
      </c>
      <c r="FH121" s="23">
        <v>111.119</v>
      </c>
      <c r="FI121" s="23" t="s">
        <v>377</v>
      </c>
      <c r="FJ121" s="51"/>
      <c r="FK121" s="329"/>
      <c r="FL121" s="51"/>
      <c r="FM121" s="329"/>
      <c r="FN121" s="329"/>
      <c r="FO121" s="329"/>
      <c r="FP121" s="300"/>
      <c r="FQ121" s="301"/>
      <c r="FR121" s="301">
        <v>210900</v>
      </c>
      <c r="FS121" s="302"/>
      <c r="FT121" s="302"/>
      <c r="FU121" s="302"/>
      <c r="FV121" s="302"/>
      <c r="FW121" s="329"/>
      <c r="FX121" s="51"/>
      <c r="FY121" s="51"/>
      <c r="FZ121" s="51"/>
      <c r="GA121" s="51"/>
      <c r="GB121" s="51"/>
      <c r="GC121" s="51"/>
      <c r="GD121" s="51"/>
      <c r="GE121" s="51"/>
      <c r="GF121" s="51"/>
      <c r="GG121" s="51"/>
      <c r="GH121" s="51"/>
      <c r="GI121" s="51"/>
      <c r="GJ121" s="51"/>
      <c r="GK121" s="51"/>
      <c r="GL121" s="51"/>
      <c r="GM121" s="51"/>
      <c r="GN121" s="51"/>
      <c r="GO121" s="313"/>
      <c r="GP121" s="313"/>
      <c r="GQ121" s="313"/>
      <c r="GR121" s="313"/>
      <c r="GS121" s="313"/>
      <c r="GT121" s="313"/>
      <c r="GU121" s="51"/>
      <c r="GV121" s="51"/>
      <c r="GW121" s="51"/>
      <c r="GX121" s="51"/>
      <c r="GY121" s="23">
        <f t="shared" si="6"/>
        <v>210900</v>
      </c>
    </row>
    <row r="122" spans="1:207" s="3" customFormat="1" ht="10.5" customHeight="1">
      <c r="A122" s="18" t="s">
        <v>240</v>
      </c>
      <c r="FH122" s="23">
        <v>244</v>
      </c>
      <c r="FI122" s="23" t="s">
        <v>378</v>
      </c>
      <c r="FJ122" s="51"/>
      <c r="FK122" s="51"/>
      <c r="FL122" s="51"/>
      <c r="FM122" s="51"/>
      <c r="FN122" s="51"/>
      <c r="FO122" s="51"/>
      <c r="FP122" s="299"/>
      <c r="FQ122" s="301"/>
      <c r="FR122" s="301"/>
      <c r="FS122" s="302"/>
      <c r="FT122" s="302"/>
      <c r="FU122" s="302"/>
      <c r="FV122" s="302"/>
      <c r="FW122" s="329"/>
      <c r="FX122" s="51"/>
      <c r="FY122" s="51"/>
      <c r="FZ122" s="51"/>
      <c r="GA122" s="51"/>
      <c r="GB122" s="51"/>
      <c r="GC122" s="51"/>
      <c r="GD122" s="51"/>
      <c r="GE122" s="51"/>
      <c r="GF122" s="51"/>
      <c r="GG122" s="51"/>
      <c r="GH122" s="51"/>
      <c r="GI122" s="51"/>
      <c r="GJ122" s="51"/>
      <c r="GK122" s="51"/>
      <c r="GL122" s="51"/>
      <c r="GM122" s="51"/>
      <c r="GN122" s="51"/>
      <c r="GO122" s="313"/>
      <c r="GP122" s="313">
        <v>1574100</v>
      </c>
      <c r="GQ122" s="313"/>
      <c r="GR122" s="313"/>
      <c r="GS122" s="313"/>
      <c r="GT122" s="313"/>
      <c r="GU122" s="51"/>
      <c r="GV122" s="51"/>
      <c r="GW122" s="51"/>
      <c r="GX122" s="51"/>
      <c r="GY122" s="23">
        <f t="shared" si="6"/>
        <v>1574100</v>
      </c>
    </row>
    <row r="123" spans="1:207" s="3" customFormat="1" ht="31.5" customHeight="1">
      <c r="A123" s="348" t="s">
        <v>241</v>
      </c>
      <c r="B123" s="348"/>
      <c r="C123" s="348"/>
      <c r="D123" s="348"/>
      <c r="E123" s="348"/>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8"/>
      <c r="AD123" s="348"/>
      <c r="AE123" s="348"/>
      <c r="AF123" s="348"/>
      <c r="AG123" s="348"/>
      <c r="AH123" s="348"/>
      <c r="AI123" s="348"/>
      <c r="AJ123" s="348"/>
      <c r="AK123" s="348"/>
      <c r="AL123" s="348"/>
      <c r="AM123" s="348"/>
      <c r="AN123" s="348"/>
      <c r="AO123" s="348"/>
      <c r="AP123" s="348"/>
      <c r="AQ123" s="348"/>
      <c r="AR123" s="348"/>
      <c r="AS123" s="348"/>
      <c r="AT123" s="348"/>
      <c r="AU123" s="348"/>
      <c r="AV123" s="348"/>
      <c r="AW123" s="348"/>
      <c r="AX123" s="348"/>
      <c r="AY123" s="348"/>
      <c r="AZ123" s="348"/>
      <c r="BA123" s="348"/>
      <c r="BB123" s="348"/>
      <c r="BC123" s="348"/>
      <c r="BD123" s="348"/>
      <c r="BE123" s="348"/>
      <c r="BF123" s="348"/>
      <c r="BG123" s="348"/>
      <c r="BH123" s="348"/>
      <c r="BI123" s="348"/>
      <c r="BJ123" s="348"/>
      <c r="BK123" s="348"/>
      <c r="BL123" s="348"/>
      <c r="BM123" s="348"/>
      <c r="BN123" s="348"/>
      <c r="BO123" s="348"/>
      <c r="BP123" s="348"/>
      <c r="BQ123" s="348"/>
      <c r="BR123" s="348"/>
      <c r="BS123" s="348"/>
      <c r="BT123" s="348"/>
      <c r="BU123" s="348"/>
      <c r="BV123" s="348"/>
      <c r="BW123" s="348"/>
      <c r="BX123" s="348"/>
      <c r="BY123" s="348"/>
      <c r="BZ123" s="348"/>
      <c r="CA123" s="348"/>
      <c r="CB123" s="348"/>
      <c r="CC123" s="348"/>
      <c r="CD123" s="348"/>
      <c r="CE123" s="348"/>
      <c r="CF123" s="348"/>
      <c r="CG123" s="348"/>
      <c r="CH123" s="348"/>
      <c r="CI123" s="348"/>
      <c r="CJ123" s="348"/>
      <c r="CK123" s="348"/>
      <c r="CL123" s="348"/>
      <c r="CM123" s="348"/>
      <c r="CN123" s="348"/>
      <c r="CO123" s="348"/>
      <c r="CP123" s="348"/>
      <c r="CQ123" s="348"/>
      <c r="CR123" s="348"/>
      <c r="CS123" s="348"/>
      <c r="CT123" s="348"/>
      <c r="CU123" s="348"/>
      <c r="CV123" s="348"/>
      <c r="CW123" s="348"/>
      <c r="CX123" s="348"/>
      <c r="CY123" s="348"/>
      <c r="CZ123" s="348"/>
      <c r="DA123" s="348"/>
      <c r="DB123" s="348"/>
      <c r="DC123" s="348"/>
      <c r="DD123" s="348"/>
      <c r="DE123" s="348"/>
      <c r="DF123" s="348"/>
      <c r="DG123" s="348"/>
      <c r="DH123" s="348"/>
      <c r="DI123" s="348"/>
      <c r="DJ123" s="348"/>
      <c r="DK123" s="348"/>
      <c r="DL123" s="348"/>
      <c r="DM123" s="348"/>
      <c r="DN123" s="348"/>
      <c r="DO123" s="348"/>
      <c r="DP123" s="348"/>
      <c r="DQ123" s="348"/>
      <c r="DR123" s="348"/>
      <c r="DS123" s="348"/>
      <c r="DT123" s="348"/>
      <c r="DU123" s="348"/>
      <c r="DV123" s="348"/>
      <c r="DW123" s="348"/>
      <c r="DX123" s="348"/>
      <c r="DY123" s="348"/>
      <c r="DZ123" s="348"/>
      <c r="EA123" s="348"/>
      <c r="EB123" s="348"/>
      <c r="EC123" s="348"/>
      <c r="ED123" s="348"/>
      <c r="EE123" s="348"/>
      <c r="EF123" s="348"/>
      <c r="EG123" s="348"/>
      <c r="EH123" s="348"/>
      <c r="EI123" s="348"/>
      <c r="EJ123" s="348"/>
      <c r="EK123" s="348"/>
      <c r="EL123" s="348"/>
      <c r="EM123" s="348"/>
      <c r="EN123" s="348"/>
      <c r="EO123" s="348"/>
      <c r="EP123" s="348"/>
      <c r="EQ123" s="348"/>
      <c r="ER123" s="348"/>
      <c r="ES123" s="348"/>
      <c r="ET123" s="348"/>
      <c r="EU123" s="348"/>
      <c r="EV123" s="348"/>
      <c r="EW123" s="348"/>
      <c r="EX123" s="348"/>
      <c r="EY123" s="348"/>
      <c r="EZ123" s="348"/>
      <c r="FA123" s="348"/>
      <c r="FB123" s="348"/>
      <c r="FC123" s="348"/>
      <c r="FD123" s="348"/>
      <c r="FE123" s="348"/>
      <c r="FH123" s="23">
        <v>244</v>
      </c>
      <c r="FI123" s="23" t="s">
        <v>379</v>
      </c>
      <c r="FJ123" s="329"/>
      <c r="FK123" s="329"/>
      <c r="FL123" s="51"/>
      <c r="FM123" s="329"/>
      <c r="FN123" s="329"/>
      <c r="FO123" s="329"/>
      <c r="FP123" s="300"/>
      <c r="FQ123" s="302"/>
      <c r="FR123" s="302"/>
      <c r="FS123" s="302"/>
      <c r="FT123" s="302"/>
      <c r="FU123" s="302"/>
      <c r="FV123" s="302"/>
      <c r="FW123" s="329"/>
      <c r="FX123" s="51"/>
      <c r="FY123" s="51"/>
      <c r="FZ123" s="51"/>
      <c r="GA123" s="51"/>
      <c r="GB123" s="51"/>
      <c r="GC123" s="51"/>
      <c r="GD123" s="51"/>
      <c r="GE123" s="51"/>
      <c r="GF123" s="51"/>
      <c r="GG123" s="51"/>
      <c r="GH123" s="51"/>
      <c r="GI123" s="51"/>
      <c r="GJ123" s="51"/>
      <c r="GK123" s="51"/>
      <c r="GL123" s="51"/>
      <c r="GM123" s="51"/>
      <c r="GN123" s="51"/>
      <c r="GO123" s="313"/>
      <c r="GP123" s="313"/>
      <c r="GQ123" s="313"/>
      <c r="GR123" s="313">
        <v>5610700</v>
      </c>
      <c r="GS123" s="313"/>
      <c r="GT123" s="313"/>
      <c r="GU123" s="51"/>
      <c r="GV123" s="51"/>
      <c r="GW123" s="51"/>
      <c r="GX123" s="51"/>
      <c r="GY123" s="23">
        <f t="shared" si="6"/>
        <v>5610700</v>
      </c>
    </row>
    <row r="124" spans="1:207" s="3" customFormat="1" ht="10.5" customHeight="1">
      <c r="A124" s="18" t="s">
        <v>242</v>
      </c>
      <c r="FH124" s="34"/>
      <c r="FI124" s="33"/>
      <c r="FJ124" s="281">
        <f>SUM(FJ77:FJ123)</f>
        <v>2065200</v>
      </c>
      <c r="FK124" s="281">
        <f>SUM(FK77:FK123)</f>
        <v>0</v>
      </c>
      <c r="FL124" s="46">
        <f aca="true" t="shared" si="7" ref="FL124:GX124">SUM(FL77:FL123)</f>
        <v>60024600</v>
      </c>
      <c r="FM124" s="281">
        <f t="shared" si="7"/>
        <v>10035017</v>
      </c>
      <c r="FN124" s="281">
        <f t="shared" si="7"/>
        <v>108700</v>
      </c>
      <c r="FO124" s="281">
        <f t="shared" si="7"/>
        <v>2919100</v>
      </c>
      <c r="FP124" s="281">
        <f t="shared" si="7"/>
        <v>0</v>
      </c>
      <c r="FQ124" s="281">
        <f t="shared" si="7"/>
        <v>4640300</v>
      </c>
      <c r="FR124" s="281">
        <f t="shared" si="7"/>
        <v>210900</v>
      </c>
      <c r="FS124" s="281">
        <f t="shared" si="7"/>
        <v>0</v>
      </c>
      <c r="FT124" s="281">
        <f t="shared" si="7"/>
        <v>0</v>
      </c>
      <c r="FU124" s="281">
        <f t="shared" si="7"/>
        <v>0</v>
      </c>
      <c r="FV124" s="281">
        <f t="shared" si="7"/>
        <v>0</v>
      </c>
      <c r="FW124" s="281">
        <f t="shared" si="7"/>
        <v>0</v>
      </c>
      <c r="FX124" s="281">
        <f t="shared" si="7"/>
        <v>0</v>
      </c>
      <c r="FY124" s="281">
        <f>SUM(FY77:FY123)</f>
        <v>0</v>
      </c>
      <c r="FZ124" s="281">
        <f t="shared" si="7"/>
        <v>0</v>
      </c>
      <c r="GA124" s="281">
        <f t="shared" si="7"/>
        <v>0</v>
      </c>
      <c r="GB124" s="281">
        <f t="shared" si="7"/>
        <v>0</v>
      </c>
      <c r="GC124" s="281">
        <f t="shared" si="7"/>
        <v>0</v>
      </c>
      <c r="GD124" s="281">
        <f t="shared" si="7"/>
        <v>0</v>
      </c>
      <c r="GE124" s="281">
        <f t="shared" si="7"/>
        <v>0</v>
      </c>
      <c r="GF124" s="281">
        <f t="shared" si="7"/>
        <v>0</v>
      </c>
      <c r="GG124" s="281">
        <f t="shared" si="7"/>
        <v>0</v>
      </c>
      <c r="GH124" s="281">
        <f t="shared" si="7"/>
        <v>0</v>
      </c>
      <c r="GI124" s="281">
        <f t="shared" si="7"/>
        <v>0</v>
      </c>
      <c r="GJ124" s="281">
        <f t="shared" si="7"/>
        <v>0</v>
      </c>
      <c r="GK124" s="281">
        <f t="shared" si="7"/>
        <v>0</v>
      </c>
      <c r="GL124" s="281">
        <f t="shared" si="7"/>
        <v>0</v>
      </c>
      <c r="GM124" s="281">
        <f t="shared" si="7"/>
        <v>0</v>
      </c>
      <c r="GN124" s="281">
        <f t="shared" si="7"/>
        <v>0</v>
      </c>
      <c r="GO124" s="281">
        <f t="shared" si="7"/>
        <v>246900</v>
      </c>
      <c r="GP124" s="281">
        <f t="shared" si="7"/>
        <v>1574100</v>
      </c>
      <c r="GQ124" s="281">
        <f t="shared" si="7"/>
        <v>3638100</v>
      </c>
      <c r="GR124" s="281">
        <f t="shared" si="7"/>
        <v>5610700</v>
      </c>
      <c r="GS124" s="281">
        <f t="shared" si="7"/>
        <v>558000</v>
      </c>
      <c r="GT124" s="281">
        <f t="shared" si="7"/>
        <v>29600</v>
      </c>
      <c r="GU124" s="281">
        <f>SUM(GU77:GU123)</f>
        <v>91040</v>
      </c>
      <c r="GV124" s="281">
        <f t="shared" si="7"/>
        <v>0</v>
      </c>
      <c r="GW124" s="281">
        <f t="shared" si="7"/>
        <v>2100000</v>
      </c>
      <c r="GX124" s="281">
        <f t="shared" si="7"/>
        <v>0</v>
      </c>
      <c r="GY124" s="23">
        <f t="shared" si="6"/>
        <v>93852257</v>
      </c>
    </row>
    <row r="125" spans="1:206" s="3" customFormat="1" ht="30" customHeight="1">
      <c r="A125" s="348" t="s">
        <v>256</v>
      </c>
      <c r="B125" s="348"/>
      <c r="C125" s="348"/>
      <c r="D125" s="348"/>
      <c r="E125" s="348"/>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8"/>
      <c r="AQ125" s="348"/>
      <c r="AR125" s="348"/>
      <c r="AS125" s="348"/>
      <c r="AT125" s="348"/>
      <c r="AU125" s="348"/>
      <c r="AV125" s="348"/>
      <c r="AW125" s="348"/>
      <c r="AX125" s="348"/>
      <c r="AY125" s="348"/>
      <c r="AZ125" s="348"/>
      <c r="BA125" s="348"/>
      <c r="BB125" s="348"/>
      <c r="BC125" s="348"/>
      <c r="BD125" s="348"/>
      <c r="BE125" s="348"/>
      <c r="BF125" s="348"/>
      <c r="BG125" s="348"/>
      <c r="BH125" s="348"/>
      <c r="BI125" s="348"/>
      <c r="BJ125" s="348"/>
      <c r="BK125" s="348"/>
      <c r="BL125" s="348"/>
      <c r="BM125" s="348"/>
      <c r="BN125" s="348"/>
      <c r="BO125" s="348"/>
      <c r="BP125" s="348"/>
      <c r="BQ125" s="348"/>
      <c r="BR125" s="348"/>
      <c r="BS125" s="348"/>
      <c r="BT125" s="348"/>
      <c r="BU125" s="348"/>
      <c r="BV125" s="348"/>
      <c r="BW125" s="348"/>
      <c r="BX125" s="348"/>
      <c r="BY125" s="348"/>
      <c r="BZ125" s="348"/>
      <c r="CA125" s="348"/>
      <c r="CB125" s="348"/>
      <c r="CC125" s="348"/>
      <c r="CD125" s="348"/>
      <c r="CE125" s="348"/>
      <c r="CF125" s="348"/>
      <c r="CG125" s="348"/>
      <c r="CH125" s="348"/>
      <c r="CI125" s="348"/>
      <c r="CJ125" s="348"/>
      <c r="CK125" s="348"/>
      <c r="CL125" s="348"/>
      <c r="CM125" s="348"/>
      <c r="CN125" s="348"/>
      <c r="CO125" s="348"/>
      <c r="CP125" s="348"/>
      <c r="CQ125" s="348"/>
      <c r="CR125" s="348"/>
      <c r="CS125" s="348"/>
      <c r="CT125" s="348"/>
      <c r="CU125" s="348"/>
      <c r="CV125" s="348"/>
      <c r="CW125" s="348"/>
      <c r="CX125" s="348"/>
      <c r="CY125" s="348"/>
      <c r="CZ125" s="348"/>
      <c r="DA125" s="348"/>
      <c r="DB125" s="348"/>
      <c r="DC125" s="348"/>
      <c r="DD125" s="348"/>
      <c r="DE125" s="348"/>
      <c r="DF125" s="348"/>
      <c r="DG125" s="348"/>
      <c r="DH125" s="348"/>
      <c r="DI125" s="348"/>
      <c r="DJ125" s="348"/>
      <c r="DK125" s="348"/>
      <c r="DL125" s="348"/>
      <c r="DM125" s="348"/>
      <c r="DN125" s="348"/>
      <c r="DO125" s="348"/>
      <c r="DP125" s="348"/>
      <c r="DQ125" s="348"/>
      <c r="DR125" s="348"/>
      <c r="DS125" s="348"/>
      <c r="DT125" s="348"/>
      <c r="DU125" s="348"/>
      <c r="DV125" s="348"/>
      <c r="DW125" s="348"/>
      <c r="DX125" s="348"/>
      <c r="DY125" s="348"/>
      <c r="DZ125" s="348"/>
      <c r="EA125" s="348"/>
      <c r="EB125" s="348"/>
      <c r="EC125" s="348"/>
      <c r="ED125" s="348"/>
      <c r="EE125" s="348"/>
      <c r="EF125" s="348"/>
      <c r="EG125" s="348"/>
      <c r="EH125" s="348"/>
      <c r="EI125" s="348"/>
      <c r="EJ125" s="348"/>
      <c r="EK125" s="348"/>
      <c r="EL125" s="348"/>
      <c r="EM125" s="348"/>
      <c r="EN125" s="348"/>
      <c r="EO125" s="348"/>
      <c r="EP125" s="348"/>
      <c r="EQ125" s="348"/>
      <c r="ER125" s="348"/>
      <c r="ES125" s="348"/>
      <c r="ET125" s="348"/>
      <c r="EU125" s="348"/>
      <c r="EV125" s="348"/>
      <c r="EW125" s="348"/>
      <c r="EX125" s="348"/>
      <c r="EY125" s="348"/>
      <c r="EZ125" s="348"/>
      <c r="FA125" s="348"/>
      <c r="FB125" s="348"/>
      <c r="FC125" s="348"/>
      <c r="FD125" s="348"/>
      <c r="FE125" s="348"/>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305"/>
      <c r="GP125" s="305"/>
      <c r="GQ125" s="305"/>
      <c r="GR125" s="305"/>
      <c r="GS125" s="305"/>
      <c r="GT125" s="305"/>
      <c r="GU125" s="1"/>
      <c r="GV125" s="1"/>
      <c r="GW125" s="1"/>
      <c r="GX125" s="1"/>
    </row>
    <row r="126" spans="1:206" s="3" customFormat="1" ht="19.5" customHeight="1">
      <c r="A126" s="348" t="s">
        <v>243</v>
      </c>
      <c r="B126" s="348"/>
      <c r="C126" s="348"/>
      <c r="D126" s="348"/>
      <c r="E126" s="348"/>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8"/>
      <c r="AQ126" s="348"/>
      <c r="AR126" s="348"/>
      <c r="AS126" s="348"/>
      <c r="AT126" s="348"/>
      <c r="AU126" s="348"/>
      <c r="AV126" s="348"/>
      <c r="AW126" s="348"/>
      <c r="AX126" s="348"/>
      <c r="AY126" s="348"/>
      <c r="AZ126" s="348"/>
      <c r="BA126" s="348"/>
      <c r="BB126" s="348"/>
      <c r="BC126" s="348"/>
      <c r="BD126" s="348"/>
      <c r="BE126" s="348"/>
      <c r="BF126" s="348"/>
      <c r="BG126" s="348"/>
      <c r="BH126" s="348"/>
      <c r="BI126" s="348"/>
      <c r="BJ126" s="348"/>
      <c r="BK126" s="348"/>
      <c r="BL126" s="348"/>
      <c r="BM126" s="348"/>
      <c r="BN126" s="348"/>
      <c r="BO126" s="348"/>
      <c r="BP126" s="348"/>
      <c r="BQ126" s="348"/>
      <c r="BR126" s="348"/>
      <c r="BS126" s="348"/>
      <c r="BT126" s="348"/>
      <c r="BU126" s="348"/>
      <c r="BV126" s="348"/>
      <c r="BW126" s="348"/>
      <c r="BX126" s="348"/>
      <c r="BY126" s="348"/>
      <c r="BZ126" s="348"/>
      <c r="CA126" s="348"/>
      <c r="CB126" s="348"/>
      <c r="CC126" s="348"/>
      <c r="CD126" s="348"/>
      <c r="CE126" s="348"/>
      <c r="CF126" s="348"/>
      <c r="CG126" s="348"/>
      <c r="CH126" s="348"/>
      <c r="CI126" s="348"/>
      <c r="CJ126" s="348"/>
      <c r="CK126" s="348"/>
      <c r="CL126" s="348"/>
      <c r="CM126" s="348"/>
      <c r="CN126" s="348"/>
      <c r="CO126" s="348"/>
      <c r="CP126" s="348"/>
      <c r="CQ126" s="348"/>
      <c r="CR126" s="348"/>
      <c r="CS126" s="348"/>
      <c r="CT126" s="348"/>
      <c r="CU126" s="348"/>
      <c r="CV126" s="348"/>
      <c r="CW126" s="348"/>
      <c r="CX126" s="348"/>
      <c r="CY126" s="348"/>
      <c r="CZ126" s="348"/>
      <c r="DA126" s="348"/>
      <c r="DB126" s="348"/>
      <c r="DC126" s="348"/>
      <c r="DD126" s="348"/>
      <c r="DE126" s="348"/>
      <c r="DF126" s="348"/>
      <c r="DG126" s="348"/>
      <c r="DH126" s="348"/>
      <c r="DI126" s="348"/>
      <c r="DJ126" s="348"/>
      <c r="DK126" s="348"/>
      <c r="DL126" s="348"/>
      <c r="DM126" s="348"/>
      <c r="DN126" s="348"/>
      <c r="DO126" s="348"/>
      <c r="DP126" s="348"/>
      <c r="DQ126" s="348"/>
      <c r="DR126" s="348"/>
      <c r="DS126" s="348"/>
      <c r="DT126" s="348"/>
      <c r="DU126" s="348"/>
      <c r="DV126" s="348"/>
      <c r="DW126" s="348"/>
      <c r="DX126" s="348"/>
      <c r="DY126" s="348"/>
      <c r="DZ126" s="348"/>
      <c r="EA126" s="348"/>
      <c r="EB126" s="348"/>
      <c r="EC126" s="348"/>
      <c r="ED126" s="348"/>
      <c r="EE126" s="348"/>
      <c r="EF126" s="348"/>
      <c r="EG126" s="348"/>
      <c r="EH126" s="348"/>
      <c r="EI126" s="348"/>
      <c r="EJ126" s="348"/>
      <c r="EK126" s="348"/>
      <c r="EL126" s="348"/>
      <c r="EM126" s="348"/>
      <c r="EN126" s="348"/>
      <c r="EO126" s="348"/>
      <c r="EP126" s="348"/>
      <c r="EQ126" s="348"/>
      <c r="ER126" s="348"/>
      <c r="ES126" s="348"/>
      <c r="ET126" s="348"/>
      <c r="EU126" s="348"/>
      <c r="EV126" s="348"/>
      <c r="EW126" s="348"/>
      <c r="EX126" s="348"/>
      <c r="EY126" s="348"/>
      <c r="EZ126" s="348"/>
      <c r="FA126" s="348"/>
      <c r="FB126" s="348"/>
      <c r="FC126" s="348"/>
      <c r="FD126" s="348"/>
      <c r="FE126" s="348"/>
      <c r="FH126" s="1"/>
      <c r="FI126" s="1"/>
      <c r="FJ126" s="1"/>
      <c r="FK126" s="1"/>
      <c r="FL126" s="1"/>
      <c r="FM126" s="1"/>
      <c r="FN126" s="27"/>
      <c r="FO126" s="27"/>
      <c r="FP126" s="1"/>
      <c r="FQ126" s="1"/>
      <c r="FR126" s="1"/>
      <c r="FS126" s="1"/>
      <c r="FT126" s="1"/>
      <c r="FU126" s="1"/>
      <c r="FV126" s="1"/>
      <c r="FW126" s="1"/>
      <c r="FX126" s="27"/>
      <c r="FY126" s="27"/>
      <c r="FZ126" s="27"/>
      <c r="GA126" s="1"/>
      <c r="GB126" s="1"/>
      <c r="GC126" s="1"/>
      <c r="GD126" s="1"/>
      <c r="GE126" s="1"/>
      <c r="GF126" s="1"/>
      <c r="GG126" s="1"/>
      <c r="GH126" s="1"/>
      <c r="GI126" s="1"/>
      <c r="GJ126" s="1"/>
      <c r="GK126" s="1"/>
      <c r="GL126" s="1"/>
      <c r="GM126" s="1"/>
      <c r="GN126" s="1"/>
      <c r="GO126" s="305"/>
      <c r="GP126" s="305"/>
      <c r="GQ126" s="305"/>
      <c r="GR126" s="305"/>
      <c r="GS126" s="305"/>
      <c r="GT126" s="305"/>
      <c r="GU126" s="55"/>
      <c r="GV126" s="1"/>
      <c r="GW126" s="1"/>
      <c r="GX126" s="1"/>
    </row>
    <row r="127" spans="1:206" s="3" customFormat="1" ht="30" customHeight="1">
      <c r="A127" s="348" t="s">
        <v>257</v>
      </c>
      <c r="B127" s="348"/>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8"/>
      <c r="BG127" s="348"/>
      <c r="BH127" s="348"/>
      <c r="BI127" s="348"/>
      <c r="BJ127" s="348"/>
      <c r="BK127" s="348"/>
      <c r="BL127" s="348"/>
      <c r="BM127" s="348"/>
      <c r="BN127" s="348"/>
      <c r="BO127" s="348"/>
      <c r="BP127" s="348"/>
      <c r="BQ127" s="348"/>
      <c r="BR127" s="348"/>
      <c r="BS127" s="348"/>
      <c r="BT127" s="348"/>
      <c r="BU127" s="348"/>
      <c r="BV127" s="348"/>
      <c r="BW127" s="348"/>
      <c r="BX127" s="348"/>
      <c r="BY127" s="348"/>
      <c r="BZ127" s="348"/>
      <c r="CA127" s="348"/>
      <c r="CB127" s="348"/>
      <c r="CC127" s="348"/>
      <c r="CD127" s="348"/>
      <c r="CE127" s="348"/>
      <c r="CF127" s="348"/>
      <c r="CG127" s="348"/>
      <c r="CH127" s="348"/>
      <c r="CI127" s="348"/>
      <c r="CJ127" s="348"/>
      <c r="CK127" s="348"/>
      <c r="CL127" s="348"/>
      <c r="CM127" s="348"/>
      <c r="CN127" s="348"/>
      <c r="CO127" s="348"/>
      <c r="CP127" s="348"/>
      <c r="CQ127" s="348"/>
      <c r="CR127" s="348"/>
      <c r="CS127" s="348"/>
      <c r="CT127" s="348"/>
      <c r="CU127" s="348"/>
      <c r="CV127" s="348"/>
      <c r="CW127" s="348"/>
      <c r="CX127" s="348"/>
      <c r="CY127" s="348"/>
      <c r="CZ127" s="348"/>
      <c r="DA127" s="348"/>
      <c r="DB127" s="348"/>
      <c r="DC127" s="348"/>
      <c r="DD127" s="348"/>
      <c r="DE127" s="348"/>
      <c r="DF127" s="348"/>
      <c r="DG127" s="348"/>
      <c r="DH127" s="348"/>
      <c r="DI127" s="348"/>
      <c r="DJ127" s="348"/>
      <c r="DK127" s="348"/>
      <c r="DL127" s="348"/>
      <c r="DM127" s="348"/>
      <c r="DN127" s="348"/>
      <c r="DO127" s="348"/>
      <c r="DP127" s="348"/>
      <c r="DQ127" s="348"/>
      <c r="DR127" s="348"/>
      <c r="DS127" s="348"/>
      <c r="DT127" s="348"/>
      <c r="DU127" s="348"/>
      <c r="DV127" s="348"/>
      <c r="DW127" s="348"/>
      <c r="DX127" s="348"/>
      <c r="DY127" s="348"/>
      <c r="DZ127" s="348"/>
      <c r="EA127" s="348"/>
      <c r="EB127" s="348"/>
      <c r="EC127" s="348"/>
      <c r="ED127" s="348"/>
      <c r="EE127" s="348"/>
      <c r="EF127" s="348"/>
      <c r="EG127" s="348"/>
      <c r="EH127" s="348"/>
      <c r="EI127" s="348"/>
      <c r="EJ127" s="348"/>
      <c r="EK127" s="348"/>
      <c r="EL127" s="348"/>
      <c r="EM127" s="348"/>
      <c r="EN127" s="348"/>
      <c r="EO127" s="348"/>
      <c r="EP127" s="348"/>
      <c r="EQ127" s="348"/>
      <c r="ER127" s="348"/>
      <c r="ES127" s="348"/>
      <c r="ET127" s="348"/>
      <c r="EU127" s="348"/>
      <c r="EV127" s="348"/>
      <c r="EW127" s="348"/>
      <c r="EX127" s="348"/>
      <c r="EY127" s="348"/>
      <c r="EZ127" s="348"/>
      <c r="FA127" s="348"/>
      <c r="FB127" s="348"/>
      <c r="FC127" s="348"/>
      <c r="FD127" s="348"/>
      <c r="FE127" s="348"/>
      <c r="FJ127" s="1"/>
      <c r="FK127" s="1"/>
      <c r="FL127" s="1"/>
      <c r="FM127" s="1"/>
      <c r="FN127" s="27"/>
      <c r="FO127" s="27"/>
      <c r="FP127" s="1"/>
      <c r="FQ127" s="1"/>
      <c r="FR127" s="1"/>
      <c r="FS127" s="1"/>
      <c r="FT127" s="1"/>
      <c r="FU127" s="1"/>
      <c r="FV127" s="1"/>
      <c r="FW127" s="1"/>
      <c r="FX127" s="27"/>
      <c r="FY127" s="27"/>
      <c r="FZ127" s="27"/>
      <c r="GA127" s="1"/>
      <c r="GB127" s="1"/>
      <c r="GC127" s="1"/>
      <c r="GD127" s="1"/>
      <c r="GE127" s="1"/>
      <c r="GF127" s="1"/>
      <c r="GG127" s="1"/>
      <c r="GH127" s="1"/>
      <c r="GI127" s="1"/>
      <c r="GJ127" s="1"/>
      <c r="GK127" s="1"/>
      <c r="GL127" s="1"/>
      <c r="GM127" s="1"/>
      <c r="GN127" s="1"/>
      <c r="GO127" s="305"/>
      <c r="GP127" s="305"/>
      <c r="GQ127" s="305"/>
      <c r="GR127" s="305"/>
      <c r="GS127" s="305"/>
      <c r="GT127" s="305"/>
      <c r="GU127" s="1"/>
      <c r="GV127" s="1"/>
      <c r="GW127" s="1"/>
      <c r="GX127" s="1"/>
    </row>
    <row r="128" spans="1:206" s="3" customFormat="1" ht="11.25" customHeight="1">
      <c r="A128" s="18" t="s">
        <v>244</v>
      </c>
      <c r="FH128" s="38" t="s">
        <v>341</v>
      </c>
      <c r="FI128" s="39">
        <f>SUM(FJ76:GX76)</f>
        <v>0</v>
      </c>
      <c r="FJ128" s="1"/>
      <c r="FK128" s="1"/>
      <c r="FL128" s="1"/>
      <c r="FM128" s="1"/>
      <c r="FN128" s="27"/>
      <c r="FO128" s="27"/>
      <c r="FP128" s="1"/>
      <c r="FQ128" s="1"/>
      <c r="FR128" s="1"/>
      <c r="FS128" s="1"/>
      <c r="FT128" s="1"/>
      <c r="FU128" s="1"/>
      <c r="FV128" s="1"/>
      <c r="FW128" s="1"/>
      <c r="FX128" s="27"/>
      <c r="FY128" s="27"/>
      <c r="FZ128" s="27"/>
      <c r="GA128" s="1"/>
      <c r="GB128" s="1"/>
      <c r="GC128" s="1"/>
      <c r="GD128" s="1"/>
      <c r="GE128" s="1"/>
      <c r="GF128" s="1"/>
      <c r="GG128" s="1"/>
      <c r="GH128" s="1"/>
      <c r="GI128" s="1"/>
      <c r="GJ128" s="1"/>
      <c r="GK128" s="1"/>
      <c r="GL128" s="1"/>
      <c r="GM128" s="1"/>
      <c r="GN128" s="1"/>
      <c r="GO128" s="305"/>
      <c r="GP128" s="305"/>
      <c r="GQ128" s="305"/>
      <c r="GR128" s="305"/>
      <c r="GS128" s="305"/>
      <c r="GT128" s="305"/>
      <c r="GU128" s="1"/>
      <c r="GV128" s="1"/>
      <c r="GW128" s="1"/>
      <c r="GX128" s="1"/>
    </row>
    <row r="129" spans="1:206" s="3" customFormat="1" ht="11.25" customHeight="1">
      <c r="A129" s="18" t="s">
        <v>245</v>
      </c>
      <c r="FI129" s="37"/>
      <c r="FJ129" s="1"/>
      <c r="FK129" s="1"/>
      <c r="FL129" s="1"/>
      <c r="FM129" s="1"/>
      <c r="FN129" s="27"/>
      <c r="FO129" s="27"/>
      <c r="FP129" s="1"/>
      <c r="FQ129" s="1"/>
      <c r="FR129" s="1"/>
      <c r="FS129" s="1"/>
      <c r="FT129" s="1"/>
      <c r="FU129" s="1"/>
      <c r="FV129" s="1"/>
      <c r="FW129" s="1"/>
      <c r="FX129" s="27"/>
      <c r="FY129" s="27"/>
      <c r="FZ129" s="27"/>
      <c r="GA129" s="1"/>
      <c r="GB129" s="1"/>
      <c r="GC129" s="1"/>
      <c r="GD129" s="1"/>
      <c r="GE129" s="1"/>
      <c r="GF129" s="1"/>
      <c r="GG129" s="1"/>
      <c r="GH129" s="1"/>
      <c r="GI129" s="1"/>
      <c r="GJ129" s="1"/>
      <c r="GK129" s="1"/>
      <c r="GL129" s="1"/>
      <c r="GM129" s="1"/>
      <c r="GN129" s="1"/>
      <c r="GO129" s="305"/>
      <c r="GP129" s="305"/>
      <c r="GQ129" s="305"/>
      <c r="GR129" s="305"/>
      <c r="GS129" s="305"/>
      <c r="GT129" s="305"/>
      <c r="GU129" s="1"/>
      <c r="GV129" s="1"/>
      <c r="GW129" s="1"/>
      <c r="GX129" s="1"/>
    </row>
    <row r="130" spans="1:206" s="3" customFormat="1" ht="30" customHeight="1">
      <c r="A130" s="348" t="s">
        <v>258</v>
      </c>
      <c r="B130" s="348"/>
      <c r="C130" s="348"/>
      <c r="D130" s="348"/>
      <c r="E130" s="348"/>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8"/>
      <c r="AQ130" s="348"/>
      <c r="AR130" s="348"/>
      <c r="AS130" s="348"/>
      <c r="AT130" s="348"/>
      <c r="AU130" s="348"/>
      <c r="AV130" s="348"/>
      <c r="AW130" s="348"/>
      <c r="AX130" s="348"/>
      <c r="AY130" s="348"/>
      <c r="AZ130" s="348"/>
      <c r="BA130" s="348"/>
      <c r="BB130" s="348"/>
      <c r="BC130" s="348"/>
      <c r="BD130" s="348"/>
      <c r="BE130" s="348"/>
      <c r="BF130" s="348"/>
      <c r="BG130" s="348"/>
      <c r="BH130" s="348"/>
      <c r="BI130" s="348"/>
      <c r="BJ130" s="348"/>
      <c r="BK130" s="348"/>
      <c r="BL130" s="348"/>
      <c r="BM130" s="348"/>
      <c r="BN130" s="348"/>
      <c r="BO130" s="348"/>
      <c r="BP130" s="348"/>
      <c r="BQ130" s="348"/>
      <c r="BR130" s="348"/>
      <c r="BS130" s="348"/>
      <c r="BT130" s="348"/>
      <c r="BU130" s="348"/>
      <c r="BV130" s="348"/>
      <c r="BW130" s="348"/>
      <c r="BX130" s="348"/>
      <c r="BY130" s="348"/>
      <c r="BZ130" s="348"/>
      <c r="CA130" s="348"/>
      <c r="CB130" s="348"/>
      <c r="CC130" s="348"/>
      <c r="CD130" s="348"/>
      <c r="CE130" s="348"/>
      <c r="CF130" s="348"/>
      <c r="CG130" s="348"/>
      <c r="CH130" s="348"/>
      <c r="CI130" s="348"/>
      <c r="CJ130" s="348"/>
      <c r="CK130" s="348"/>
      <c r="CL130" s="348"/>
      <c r="CM130" s="348"/>
      <c r="CN130" s="348"/>
      <c r="CO130" s="348"/>
      <c r="CP130" s="348"/>
      <c r="CQ130" s="348"/>
      <c r="CR130" s="348"/>
      <c r="CS130" s="348"/>
      <c r="CT130" s="348"/>
      <c r="CU130" s="348"/>
      <c r="CV130" s="348"/>
      <c r="CW130" s="348"/>
      <c r="CX130" s="348"/>
      <c r="CY130" s="348"/>
      <c r="CZ130" s="348"/>
      <c r="DA130" s="348"/>
      <c r="DB130" s="348"/>
      <c r="DC130" s="348"/>
      <c r="DD130" s="348"/>
      <c r="DE130" s="348"/>
      <c r="DF130" s="348"/>
      <c r="DG130" s="348"/>
      <c r="DH130" s="348"/>
      <c r="DI130" s="348"/>
      <c r="DJ130" s="348"/>
      <c r="DK130" s="348"/>
      <c r="DL130" s="348"/>
      <c r="DM130" s="348"/>
      <c r="DN130" s="348"/>
      <c r="DO130" s="348"/>
      <c r="DP130" s="348"/>
      <c r="DQ130" s="348"/>
      <c r="DR130" s="348"/>
      <c r="DS130" s="348"/>
      <c r="DT130" s="348"/>
      <c r="DU130" s="348"/>
      <c r="DV130" s="348"/>
      <c r="DW130" s="348"/>
      <c r="DX130" s="348"/>
      <c r="DY130" s="348"/>
      <c r="DZ130" s="348"/>
      <c r="EA130" s="348"/>
      <c r="EB130" s="348"/>
      <c r="EC130" s="348"/>
      <c r="ED130" s="348"/>
      <c r="EE130" s="348"/>
      <c r="EF130" s="348"/>
      <c r="EG130" s="348"/>
      <c r="EH130" s="348"/>
      <c r="EI130" s="348"/>
      <c r="EJ130" s="348"/>
      <c r="EK130" s="348"/>
      <c r="EL130" s="348"/>
      <c r="EM130" s="348"/>
      <c r="EN130" s="348"/>
      <c r="EO130" s="348"/>
      <c r="EP130" s="348"/>
      <c r="EQ130" s="348"/>
      <c r="ER130" s="348"/>
      <c r="ES130" s="348"/>
      <c r="ET130" s="348"/>
      <c r="EU130" s="348"/>
      <c r="EV130" s="348"/>
      <c r="EW130" s="348"/>
      <c r="EX130" s="348"/>
      <c r="EY130" s="348"/>
      <c r="EZ130" s="348"/>
      <c r="FA130" s="348"/>
      <c r="FB130" s="348"/>
      <c r="FC130" s="348"/>
      <c r="FD130" s="348"/>
      <c r="FE130" s="348"/>
      <c r="FI130" s="37"/>
      <c r="FJ130" s="1"/>
      <c r="FK130" s="1"/>
      <c r="FL130" s="1"/>
      <c r="FM130" s="1"/>
      <c r="FN130" s="27"/>
      <c r="FO130" s="27"/>
      <c r="FP130" s="1"/>
      <c r="FQ130" s="1"/>
      <c r="FR130" s="1"/>
      <c r="FS130" s="1"/>
      <c r="FT130" s="1"/>
      <c r="FU130" s="1"/>
      <c r="FV130" s="1"/>
      <c r="FW130" s="1"/>
      <c r="FX130" s="27"/>
      <c r="FY130" s="27"/>
      <c r="FZ130" s="27"/>
      <c r="GA130" s="1"/>
      <c r="GB130" s="1"/>
      <c r="GC130" s="1"/>
      <c r="GD130" s="1"/>
      <c r="GE130" s="1"/>
      <c r="GF130" s="1"/>
      <c r="GG130" s="1"/>
      <c r="GH130" s="1"/>
      <c r="GI130" s="1"/>
      <c r="GJ130" s="1"/>
      <c r="GK130" s="1"/>
      <c r="GL130" s="1"/>
      <c r="GM130" s="1"/>
      <c r="GN130" s="1"/>
      <c r="GO130" s="305"/>
      <c r="GP130" s="305"/>
      <c r="GQ130" s="305"/>
      <c r="GR130" s="305"/>
      <c r="GS130" s="305"/>
      <c r="GT130" s="305"/>
      <c r="GU130" s="1"/>
      <c r="GV130" s="1"/>
      <c r="GW130" s="1"/>
      <c r="GX130" s="1"/>
    </row>
    <row r="131" spans="1:206" s="3" customFormat="1" ht="30" customHeight="1">
      <c r="A131" s="276"/>
      <c r="B131" s="276"/>
      <c r="C131" s="276"/>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276"/>
      <c r="AZ131" s="276"/>
      <c r="BA131" s="276"/>
      <c r="BB131" s="276"/>
      <c r="BC131" s="276"/>
      <c r="BD131" s="276"/>
      <c r="BE131" s="276"/>
      <c r="BF131" s="276"/>
      <c r="BG131" s="276"/>
      <c r="BH131" s="276"/>
      <c r="BI131" s="276"/>
      <c r="BJ131" s="276"/>
      <c r="BK131" s="276"/>
      <c r="BL131" s="276"/>
      <c r="BM131" s="276"/>
      <c r="BN131" s="276"/>
      <c r="BO131" s="276"/>
      <c r="BP131" s="276"/>
      <c r="BQ131" s="276"/>
      <c r="BR131" s="276"/>
      <c r="BS131" s="276"/>
      <c r="BT131" s="276"/>
      <c r="BU131" s="276"/>
      <c r="BV131" s="276"/>
      <c r="BW131" s="276"/>
      <c r="BX131" s="276"/>
      <c r="BY131" s="276"/>
      <c r="BZ131" s="276"/>
      <c r="CA131" s="276"/>
      <c r="CB131" s="276"/>
      <c r="CC131" s="276"/>
      <c r="CD131" s="276"/>
      <c r="CE131" s="276"/>
      <c r="CF131" s="276"/>
      <c r="CG131" s="276"/>
      <c r="CH131" s="276"/>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76"/>
      <c r="DQ131" s="276"/>
      <c r="DR131" s="276"/>
      <c r="DS131" s="276"/>
      <c r="DT131" s="276"/>
      <c r="DU131" s="276"/>
      <c r="DV131" s="276"/>
      <c r="DW131" s="276"/>
      <c r="DX131" s="276"/>
      <c r="DY131" s="276"/>
      <c r="DZ131" s="276"/>
      <c r="EA131" s="276"/>
      <c r="EB131" s="276"/>
      <c r="EC131" s="276"/>
      <c r="ED131" s="276"/>
      <c r="EE131" s="276"/>
      <c r="EF131" s="276"/>
      <c r="EG131" s="276"/>
      <c r="EH131" s="276"/>
      <c r="EI131" s="276"/>
      <c r="EJ131" s="276"/>
      <c r="EK131" s="276"/>
      <c r="EL131" s="276"/>
      <c r="EM131" s="276"/>
      <c r="EN131" s="276"/>
      <c r="EO131" s="276"/>
      <c r="EP131" s="276"/>
      <c r="EQ131" s="276"/>
      <c r="ER131" s="276"/>
      <c r="ES131" s="276"/>
      <c r="ET131" s="276"/>
      <c r="EU131" s="276"/>
      <c r="EV131" s="276"/>
      <c r="EW131" s="276"/>
      <c r="EX131" s="276"/>
      <c r="EY131" s="276"/>
      <c r="EZ131" s="276"/>
      <c r="FA131" s="276"/>
      <c r="FB131" s="276"/>
      <c r="FC131" s="276"/>
      <c r="FD131" s="276"/>
      <c r="FE131" s="276"/>
      <c r="FH131" s="37" t="s">
        <v>328</v>
      </c>
      <c r="FI131" s="39">
        <f>SUM(FJ124:FW124)</f>
        <v>80003817</v>
      </c>
      <c r="FJ131" s="1"/>
      <c r="FK131" s="1"/>
      <c r="FL131" s="1" t="s">
        <v>759</v>
      </c>
      <c r="FM131" s="1"/>
      <c r="FN131" s="27"/>
      <c r="FO131" s="27"/>
      <c r="FP131" s="1"/>
      <c r="FQ131" s="1"/>
      <c r="FR131" s="1"/>
      <c r="FS131" s="1"/>
      <c r="FT131" s="1"/>
      <c r="FU131" s="1"/>
      <c r="FV131" s="1"/>
      <c r="FW131" s="1"/>
      <c r="FX131" s="27"/>
      <c r="FY131" s="27"/>
      <c r="FZ131" s="27"/>
      <c r="GA131" s="1"/>
      <c r="GB131" s="1"/>
      <c r="GC131" s="1"/>
      <c r="GD131" s="1"/>
      <c r="GE131" s="1"/>
      <c r="GF131" s="1"/>
      <c r="GG131" s="1"/>
      <c r="GH131" s="1"/>
      <c r="GI131" s="1"/>
      <c r="GJ131" s="1"/>
      <c r="GK131" s="1"/>
      <c r="GL131" s="1"/>
      <c r="GM131" s="1"/>
      <c r="GN131" s="1"/>
      <c r="GO131" s="305"/>
      <c r="GP131" s="305"/>
      <c r="GQ131" s="305"/>
      <c r="GR131" s="305"/>
      <c r="GS131" s="305"/>
      <c r="GT131" s="305"/>
      <c r="GU131" s="1"/>
      <c r="GV131" s="1"/>
      <c r="GW131" s="1"/>
      <c r="GX131" s="1"/>
    </row>
    <row r="132" spans="164:209" ht="16.5" customHeight="1">
      <c r="FH132" s="37" t="s">
        <v>342</v>
      </c>
      <c r="FI132" s="39">
        <f>SUM(FX124:GT124)</f>
        <v>11657400</v>
      </c>
      <c r="FL132" s="1">
        <f>80003817+3638100+5610700+1574100+29600+246900+558000-FI131-FI132</f>
        <v>0</v>
      </c>
      <c r="GY132" s="3"/>
      <c r="GZ132" s="3"/>
      <c r="HA132" s="3"/>
    </row>
    <row r="133" spans="164:209" ht="12.75">
      <c r="FH133" s="37" t="s">
        <v>335</v>
      </c>
      <c r="FI133" s="39">
        <f>GU124</f>
        <v>91040</v>
      </c>
      <c r="GY133" s="3"/>
      <c r="GZ133" s="3"/>
      <c r="HA133" s="3"/>
    </row>
    <row r="134" spans="164:209" ht="12.75">
      <c r="FH134" s="37" t="s">
        <v>714</v>
      </c>
      <c r="FI134" s="39">
        <f>GV124</f>
        <v>0</v>
      </c>
      <c r="GY134" s="3"/>
      <c r="GZ134" s="3"/>
      <c r="HA134" s="3"/>
    </row>
    <row r="135" spans="164:207" ht="12.75">
      <c r="FH135" s="37" t="s">
        <v>336</v>
      </c>
      <c r="FI135" s="39">
        <f>GW124</f>
        <v>2100000</v>
      </c>
      <c r="GY135" s="3"/>
    </row>
    <row r="136" spans="164:207" ht="12.75">
      <c r="FH136" s="37" t="s">
        <v>337</v>
      </c>
      <c r="FI136" s="39">
        <f>GX124</f>
        <v>0</v>
      </c>
      <c r="GY136" s="3"/>
    </row>
    <row r="138" spans="164:168" ht="9.75">
      <c r="FH138" s="24"/>
      <c r="FI138" s="24"/>
      <c r="FJ138" s="24"/>
      <c r="FK138" s="24"/>
      <c r="FL138" s="24"/>
    </row>
    <row r="140" spans="164:206" ht="9.75">
      <c r="FH140" s="1" t="s">
        <v>343</v>
      </c>
      <c r="FI140" s="52">
        <f>DF32+DF34-DF60</f>
        <v>0</v>
      </c>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U140" s="24"/>
      <c r="GV140" s="24"/>
      <c r="GW140" s="24"/>
      <c r="GX140" s="24"/>
    </row>
    <row r="142" spans="165:166" ht="9.75">
      <c r="FI142" s="1" t="s">
        <v>354</v>
      </c>
      <c r="FJ142" s="1" t="s">
        <v>355</v>
      </c>
    </row>
    <row r="143" spans="164:168" ht="9.75">
      <c r="FH143" s="1" t="s">
        <v>344</v>
      </c>
      <c r="FI143" s="71">
        <f>FM37+FM39+FM40+FM41+FM42+FM43+FM47+FM48+FW64+FM68+FU74+FM81+FM83+FM84+FM85+FM86+FM88+FM90+FL91+FM91+FL92+FM92+FM93+FM95+FL97+FM97+FL103+FL104+FL105+FL106+FP108+FL107+FM107+FM108+FW108+FM110+FM111+FL112+FM112+FL113+FP116+FU117+FL50+FP73+FM82+FL95+FM89+FS122+FT123+FV108+FM87+FS71+FT75+FM38+FM45+FM46+FM50+FM64+FM66+FV64+FL110+FM44+FM52+FM62+FL47</f>
        <v>9655800</v>
      </c>
      <c r="FJ143" s="71">
        <f>FM37+FM39+FM40+FM47+FL50+FW64+FP73+FU74+FS71+FT75+FV64+FM68+FM66+FM64+FM50+FM48+FM46+FM45+FM42+FM38+FM44+FM52+FM62+FL47</f>
        <v>0</v>
      </c>
      <c r="FK143" s="71"/>
      <c r="FL143" s="71">
        <f>FI143-FJ143</f>
        <v>9655800</v>
      </c>
    </row>
    <row r="144" spans="164:183" ht="9.75">
      <c r="FH144" s="1" t="s">
        <v>345</v>
      </c>
      <c r="FI144" s="71">
        <f>GB62+GB68+GE68+GN89+GA93+FZ115+GL119+GL84+GA54+GK112+GD97+GC108+GJ112+GG112+GF112+GD92+GA48+GK92+GJ108+GB106+FZ89+GF105+GG99+GL112+GN112+GG106+GM110+GS108+GT108+GO116+GQ117+GP122+GR123+GG62+GG89+GL106+GN106+GG91+GK108+GJ93+GK93+GB112+GA99</f>
        <v>11657400</v>
      </c>
      <c r="FJ144" s="23">
        <f>GA54+GB68+GA48+GG62</f>
        <v>0</v>
      </c>
      <c r="FK144" s="23"/>
      <c r="FL144" s="23">
        <f>FI144-FJ144</f>
        <v>11657400</v>
      </c>
      <c r="FP144" s="27"/>
      <c r="FQ144" s="27"/>
      <c r="FU144" s="21" t="s">
        <v>771</v>
      </c>
      <c r="FV144" s="21"/>
      <c r="FX144" s="1"/>
      <c r="FY144" s="1"/>
      <c r="FZ144" s="1"/>
      <c r="GA144" s="27"/>
    </row>
    <row r="145" spans="164:185" ht="20.25">
      <c r="FH145" s="1" t="s">
        <v>346</v>
      </c>
      <c r="FI145" s="23">
        <f>GW64+GU68+GV68+GU85+GU88+GU91+GW108+GU112+GV112+GU113+GU106+GU93+GU97+GV82+GU110+GU95+GU50+GX92+GX108+GX112+GV105+GV106+GV89+GU41+GU46+GV104+GV97</f>
        <v>2165000</v>
      </c>
      <c r="FJ145" s="23">
        <f>GW64+GU50+GU41+GU46+GU68</f>
        <v>0</v>
      </c>
      <c r="FK145" s="23"/>
      <c r="FL145" s="23">
        <f>FI145-FJ145</f>
        <v>2165000</v>
      </c>
      <c r="FP145" s="27"/>
      <c r="FQ145" s="27"/>
      <c r="FU145" s="1" t="s">
        <v>382</v>
      </c>
      <c r="FV145" s="1" t="s">
        <v>383</v>
      </c>
      <c r="FW145" s="73" t="s">
        <v>384</v>
      </c>
      <c r="FX145" s="73" t="s">
        <v>385</v>
      </c>
      <c r="FY145" s="73" t="s">
        <v>385</v>
      </c>
      <c r="FZ145" s="1">
        <v>75320</v>
      </c>
      <c r="GA145" s="27">
        <v>1040</v>
      </c>
      <c r="GB145" s="1">
        <v>71250</v>
      </c>
      <c r="GC145" s="1">
        <v>1250</v>
      </c>
    </row>
    <row r="146" spans="165:183" ht="9.75">
      <c r="FI146" s="72">
        <f>FI143+FI144+FI145</f>
        <v>23478200</v>
      </c>
      <c r="FJ146" s="72">
        <f>FJ143+FJ144+FJ145</f>
        <v>0</v>
      </c>
      <c r="FK146" s="72"/>
      <c r="FL146" s="72">
        <f>FL143+FL144+FL145</f>
        <v>23478200</v>
      </c>
      <c r="FP146" s="27" t="s">
        <v>784</v>
      </c>
      <c r="FQ146" s="27"/>
      <c r="FT146" s="7">
        <v>22101</v>
      </c>
      <c r="FU146" s="7"/>
      <c r="FX146" s="1"/>
      <c r="FY146" s="1"/>
      <c r="FZ146" s="1"/>
      <c r="GA146" s="27"/>
    </row>
    <row r="147" spans="168:183" ht="9.75">
      <c r="FL147" s="55">
        <f>FL146+GD160</f>
        <v>23478200</v>
      </c>
      <c r="FP147" s="27"/>
      <c r="FQ147" s="27"/>
      <c r="FT147" s="1">
        <v>22201</v>
      </c>
      <c r="FX147" s="1"/>
      <c r="FY147" s="1"/>
      <c r="FZ147" s="1"/>
      <c r="GA147" s="27"/>
    </row>
    <row r="148" spans="164:183" ht="9.75">
      <c r="FH148" s="1" t="s">
        <v>343</v>
      </c>
      <c r="FI148" s="53">
        <f>FI146-DF90</f>
        <v>0</v>
      </c>
      <c r="FP148" s="27"/>
      <c r="FQ148" s="27"/>
      <c r="FT148" s="1">
        <v>22331</v>
      </c>
      <c r="FV148" s="1">
        <f>GU41</f>
        <v>0</v>
      </c>
      <c r="FX148" s="1"/>
      <c r="FY148" s="1"/>
      <c r="FZ148" s="1"/>
      <c r="GA148" s="27"/>
    </row>
    <row r="149" spans="168:183" ht="9.75">
      <c r="FL149" s="55">
        <f>FL147-FM151</f>
        <v>0</v>
      </c>
      <c r="FP149" s="27"/>
      <c r="FQ149" s="27"/>
      <c r="FT149" s="1">
        <v>22399</v>
      </c>
      <c r="FX149" s="1"/>
      <c r="FY149" s="1"/>
      <c r="FZ149" s="1"/>
      <c r="GA149" s="27"/>
    </row>
    <row r="150" spans="172:183" ht="9.75">
      <c r="FP150" s="27"/>
      <c r="FQ150" s="27"/>
      <c r="FT150" s="1">
        <v>22503</v>
      </c>
      <c r="FX150" s="1"/>
      <c r="FY150" s="1"/>
      <c r="FZ150" s="1"/>
      <c r="GA150" s="27"/>
    </row>
    <row r="151" spans="169:183" ht="9.75">
      <c r="FM151" s="55">
        <f>FI146-GD161</f>
        <v>23478200</v>
      </c>
      <c r="FP151" s="27"/>
      <c r="FQ151" s="27"/>
      <c r="FT151" s="1">
        <v>22599</v>
      </c>
      <c r="FV151" s="1">
        <f>GU46</f>
        <v>0</v>
      </c>
      <c r="FX151" s="1"/>
      <c r="FY151" s="1"/>
      <c r="FZ151" s="1"/>
      <c r="GA151" s="27"/>
    </row>
    <row r="152" spans="172:183" ht="9.75">
      <c r="FP152" s="27"/>
      <c r="FQ152" s="27"/>
      <c r="FT152" s="1">
        <v>22601</v>
      </c>
      <c r="FX152" s="1"/>
      <c r="FY152" s="1"/>
      <c r="FZ152" s="1"/>
      <c r="GA152" s="27"/>
    </row>
    <row r="153" spans="172:183" ht="9.75">
      <c r="FP153" s="27"/>
      <c r="FQ153" s="27"/>
      <c r="FT153" s="1">
        <v>22603</v>
      </c>
      <c r="FX153" s="1"/>
      <c r="FY153" s="1"/>
      <c r="FZ153" s="1"/>
      <c r="GA153" s="27"/>
    </row>
    <row r="154" spans="172:183" ht="9.75">
      <c r="FP154" s="27"/>
      <c r="FQ154" s="27"/>
      <c r="FT154" s="1">
        <v>22605</v>
      </c>
      <c r="FX154" s="1"/>
      <c r="FY154" s="1"/>
      <c r="FZ154" s="1"/>
      <c r="GA154" s="27"/>
    </row>
    <row r="155" spans="164:195" ht="20.25">
      <c r="FH155" s="73" t="s">
        <v>733</v>
      </c>
      <c r="FI155" s="316">
        <f>DF60-'1.1. (211)'!N50-'1.2. (266)'!I15-'1.1.1. (212, 214)'!H18-'1.3. (212, 22604)'!I21-'1.4. (213)'!F69-'2. (290)'!J48-'3.1. (221)'!K23-'3.2. (222)'!J13-'3.3. (223)'!K24-'3.5. (225)'!K67-'3.6. (226,228)'!I67-'3.7. (310)'!J50-'3.8. (340)'!J82</f>
        <v>-0.014359995722770691</v>
      </c>
      <c r="FN155" s="1"/>
      <c r="FO155" s="31"/>
      <c r="FP155" s="27"/>
      <c r="FQ155" s="27"/>
      <c r="FT155" s="1">
        <v>22699</v>
      </c>
      <c r="FU155" s="27"/>
      <c r="FX155" s="1"/>
      <c r="FY155" s="1"/>
      <c r="FZ155" s="1"/>
      <c r="GA155" s="27"/>
      <c r="GE155" s="21"/>
      <c r="GF155" s="21"/>
      <c r="GG155" s="21"/>
      <c r="GH155" s="21"/>
      <c r="GI155" s="21"/>
      <c r="GJ155" s="21"/>
      <c r="GK155" s="21"/>
      <c r="GL155" s="50"/>
      <c r="GM155" s="50"/>
    </row>
    <row r="156" spans="165:195" ht="9.75">
      <c r="FI156" s="315">
        <f>DF34-'1. Доходы от оказания услуг суб'!E19-'2. Доходы от платных услуг'!E12-'8. Доходы от субсидий на иные ц'!E31</f>
        <v>0</v>
      </c>
      <c r="FN156" s="1"/>
      <c r="FP156" s="27"/>
      <c r="FQ156" s="27"/>
      <c r="FT156" s="1">
        <v>34201</v>
      </c>
      <c r="FW156" s="55">
        <f>FP73</f>
        <v>0</v>
      </c>
      <c r="FX156" s="1">
        <f>FT75</f>
        <v>0</v>
      </c>
      <c r="FY156" s="1">
        <f>FU75</f>
        <v>0</v>
      </c>
      <c r="FZ156" s="55">
        <f>FU74</f>
        <v>0</v>
      </c>
      <c r="GA156" s="55">
        <f>FW64</f>
        <v>0</v>
      </c>
      <c r="GB156" s="55">
        <v>0</v>
      </c>
      <c r="GC156" s="1">
        <f>FV64</f>
        <v>0</v>
      </c>
      <c r="GL156" s="27"/>
      <c r="GM156" s="27"/>
    </row>
    <row r="157" spans="170:195" ht="9.75">
      <c r="FN157" s="1"/>
      <c r="FQ157" s="31"/>
      <c r="FR157" s="21"/>
      <c r="FS157" s="21"/>
      <c r="FT157" s="1">
        <v>34401</v>
      </c>
      <c r="FX157" s="1"/>
      <c r="FY157" s="1"/>
      <c r="FZ157" s="1"/>
      <c r="GA157" s="27"/>
      <c r="GB157" s="50"/>
      <c r="GC157" s="50"/>
      <c r="GD157" s="50"/>
      <c r="GL157" s="27"/>
      <c r="GM157" s="27"/>
    </row>
    <row r="158" spans="170:195" ht="9.75">
      <c r="FN158" s="1"/>
      <c r="FQ158" s="27"/>
      <c r="FT158" s="1">
        <v>34501</v>
      </c>
      <c r="FU158" s="27"/>
      <c r="FW158" s="21"/>
      <c r="FX158" s="1"/>
      <c r="FY158" s="1"/>
      <c r="FZ158" s="1"/>
      <c r="GA158" s="27"/>
      <c r="GB158" s="27"/>
      <c r="GC158" s="27"/>
      <c r="GD158" s="27"/>
      <c r="GL158" s="27"/>
      <c r="GM158" s="27"/>
    </row>
    <row r="159" spans="170:195" ht="9.75">
      <c r="FN159" s="1"/>
      <c r="FQ159" s="27"/>
      <c r="FT159" s="1">
        <v>34601</v>
      </c>
      <c r="FV159" s="21">
        <f>GU68</f>
        <v>0</v>
      </c>
      <c r="FX159" s="22"/>
      <c r="FY159" s="22"/>
      <c r="FZ159" s="1"/>
      <c r="GA159" s="32"/>
      <c r="GB159" s="27"/>
      <c r="GC159" s="27"/>
      <c r="GD159" s="27"/>
      <c r="GL159" s="27"/>
      <c r="GM159" s="27"/>
    </row>
    <row r="160" spans="170:195" ht="9.75">
      <c r="FN160" s="1"/>
      <c r="FP160" s="27"/>
      <c r="FU160" s="1">
        <f>SUM(FU146:FU159)</f>
        <v>0</v>
      </c>
      <c r="FV160" s="1">
        <f aca="true" t="shared" si="8" ref="FV160:GC160">SUM(FV146:FV159)</f>
        <v>0</v>
      </c>
      <c r="FW160" s="1">
        <f t="shared" si="8"/>
        <v>0</v>
      </c>
      <c r="FX160" s="1">
        <f t="shared" si="8"/>
        <v>0</v>
      </c>
      <c r="FY160" s="1">
        <f>SUM(FY146:FY159)</f>
        <v>0</v>
      </c>
      <c r="FZ160" s="1">
        <f t="shared" si="8"/>
        <v>0</v>
      </c>
      <c r="GA160" s="1">
        <f t="shared" si="8"/>
        <v>0</v>
      </c>
      <c r="GB160" s="1">
        <f t="shared" si="8"/>
        <v>0</v>
      </c>
      <c r="GC160" s="1">
        <f t="shared" si="8"/>
        <v>0</v>
      </c>
      <c r="GD160" s="27">
        <f>FU160+FV160+FW160+FX160+FZ160+GA160+GB160+GC160</f>
        <v>0</v>
      </c>
      <c r="GL160" s="27"/>
      <c r="GM160" s="27"/>
    </row>
    <row r="161" spans="170:195" ht="9.75">
      <c r="FN161" s="1"/>
      <c r="FP161" s="27"/>
      <c r="FX161" s="1"/>
      <c r="FY161" s="1"/>
      <c r="GA161" s="32"/>
      <c r="GB161" s="27"/>
      <c r="GC161" s="27"/>
      <c r="GD161" s="74">
        <f>FJ146-GD160</f>
        <v>0</v>
      </c>
      <c r="GL161" s="27"/>
      <c r="GM161" s="27"/>
    </row>
    <row r="162" spans="170:195" ht="9.75">
      <c r="FN162" s="1"/>
      <c r="FP162" s="27"/>
      <c r="FX162" s="1"/>
      <c r="FY162" s="1"/>
      <c r="GA162" s="27"/>
      <c r="GB162" s="27"/>
      <c r="GC162" s="27"/>
      <c r="GD162" s="27"/>
      <c r="GL162" s="27"/>
      <c r="GM162" s="27"/>
    </row>
    <row r="163" spans="172:186" ht="9.75">
      <c r="FP163" s="27"/>
      <c r="FX163" s="1"/>
      <c r="FY163" s="1"/>
      <c r="GA163" s="27"/>
      <c r="GB163" s="27"/>
      <c r="GC163" s="27"/>
      <c r="GD163" s="27"/>
    </row>
    <row r="164" spans="172:183" ht="9.75">
      <c r="FP164" s="27"/>
      <c r="FX164" s="1"/>
      <c r="FY164" s="1"/>
      <c r="GA164" s="27"/>
    </row>
    <row r="165" spans="172:183" ht="9.75">
      <c r="FP165" s="27"/>
      <c r="FU165" s="55"/>
      <c r="FX165" s="1"/>
      <c r="FY165" s="1"/>
      <c r="GA165" s="27"/>
    </row>
  </sheetData>
  <sheetProtection/>
  <mergeCells count="679">
    <mergeCell ref="DS46:EE46"/>
    <mergeCell ref="DS47:EE47"/>
    <mergeCell ref="DS48:EE48"/>
    <mergeCell ref="DS49:EE49"/>
    <mergeCell ref="EF46:ER46"/>
    <mergeCell ref="EF47:ER47"/>
    <mergeCell ref="EF48:ER48"/>
    <mergeCell ref="EF49:ER49"/>
    <mergeCell ref="ES85:FE85"/>
    <mergeCell ref="A85:BW85"/>
    <mergeCell ref="BX85:CE85"/>
    <mergeCell ref="CF85:CR85"/>
    <mergeCell ref="CS85:DE85"/>
    <mergeCell ref="DF85:DR85"/>
    <mergeCell ref="DS85:EE85"/>
    <mergeCell ref="GU31:GX31"/>
    <mergeCell ref="FJ31:FW31"/>
    <mergeCell ref="DF46:DR46"/>
    <mergeCell ref="DF47:DR47"/>
    <mergeCell ref="DF48:DR48"/>
    <mergeCell ref="DF49:DR49"/>
    <mergeCell ref="FX31:GN31"/>
    <mergeCell ref="DS32:EE32"/>
    <mergeCell ref="EF32:ER32"/>
    <mergeCell ref="ES32:FE32"/>
    <mergeCell ref="DS70:EE70"/>
    <mergeCell ref="EF70:ER70"/>
    <mergeCell ref="ES70:FE70"/>
    <mergeCell ref="DF63:DR63"/>
    <mergeCell ref="DS63:EE63"/>
    <mergeCell ref="EF63:ER63"/>
    <mergeCell ref="ES63:FE63"/>
    <mergeCell ref="DF67:DR67"/>
    <mergeCell ref="DS67:EE67"/>
    <mergeCell ref="EF67:ER67"/>
    <mergeCell ref="ES67:FE67"/>
    <mergeCell ref="DF68:DR68"/>
    <mergeCell ref="DS68:EE68"/>
    <mergeCell ref="EF68:ER68"/>
    <mergeCell ref="ES68:FE68"/>
    <mergeCell ref="DS98:EE98"/>
    <mergeCell ref="EF98:ER98"/>
    <mergeCell ref="ES98:FE98"/>
    <mergeCell ref="DS72:EE72"/>
    <mergeCell ref="EF72:ER72"/>
    <mergeCell ref="ES72:FE72"/>
    <mergeCell ref="ES74:FE74"/>
    <mergeCell ref="DS59:EE59"/>
    <mergeCell ref="EF59:ER59"/>
    <mergeCell ref="DF59:DR59"/>
    <mergeCell ref="DF50:DR50"/>
    <mergeCell ref="DS50:EE50"/>
    <mergeCell ref="EF50:ER50"/>
    <mergeCell ref="ES50:FE50"/>
    <mergeCell ref="EF51:ER52"/>
    <mergeCell ref="CF65:CR65"/>
    <mergeCell ref="BX66:CE66"/>
    <mergeCell ref="CF66:CR66"/>
    <mergeCell ref="CS63:DE63"/>
    <mergeCell ref="DF55:DR55"/>
    <mergeCell ref="DS55:EE55"/>
    <mergeCell ref="DF56:DR56"/>
    <mergeCell ref="DS56:EE56"/>
    <mergeCell ref="DF57:DR57"/>
    <mergeCell ref="DS57:EE57"/>
    <mergeCell ref="CS49:DE49"/>
    <mergeCell ref="BX51:CE52"/>
    <mergeCell ref="CF51:CR52"/>
    <mergeCell ref="CS51:DE52"/>
    <mergeCell ref="DF54:DR54"/>
    <mergeCell ref="DS54:EE54"/>
    <mergeCell ref="CS53:DE53"/>
    <mergeCell ref="DF30:DR30"/>
    <mergeCell ref="DF29:DK29"/>
    <mergeCell ref="DO29:DR29"/>
    <mergeCell ref="CS15:CU15"/>
    <mergeCell ref="DL29:DN29"/>
    <mergeCell ref="CE16:CG16"/>
    <mergeCell ref="CM16:CO16"/>
    <mergeCell ref="K23:EC23"/>
    <mergeCell ref="A28:BW30"/>
    <mergeCell ref="BX28:CE30"/>
    <mergeCell ref="CF28:CR30"/>
    <mergeCell ref="CS28:DE30"/>
    <mergeCell ref="CH16:CL16"/>
    <mergeCell ref="EF29:EK29"/>
    <mergeCell ref="BI16:CD16"/>
    <mergeCell ref="AY16:BE16"/>
    <mergeCell ref="CP16:CX16"/>
    <mergeCell ref="BF16:BH16"/>
    <mergeCell ref="BG18:BJ18"/>
    <mergeCell ref="A26:FE26"/>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EL11:FE11"/>
    <mergeCell ref="DW11:EI11"/>
    <mergeCell ref="EW13:EY13"/>
    <mergeCell ref="ES19:FE19"/>
    <mergeCell ref="ES20:FE20"/>
    <mergeCell ref="DW6:FE6"/>
    <mergeCell ref="DB1:FE1"/>
    <mergeCell ref="DB2:FE2"/>
    <mergeCell ref="DW7:FE7"/>
    <mergeCell ref="DW8:FE8"/>
    <mergeCell ref="DW9:FE9"/>
    <mergeCell ref="DW10:FE10"/>
    <mergeCell ref="DB4:FE4"/>
    <mergeCell ref="ES16:FE17"/>
    <mergeCell ref="DW12:EI12"/>
    <mergeCell ref="EL12:FE12"/>
    <mergeCell ref="DW13:DX13"/>
    <mergeCell ref="DY13:EA13"/>
    <mergeCell ref="EB13:EC13"/>
    <mergeCell ref="EE13:ES13"/>
    <mergeCell ref="ET13:EV13"/>
    <mergeCell ref="ES21:FE21"/>
    <mergeCell ref="BK18:BM18"/>
    <mergeCell ref="BN18:BO18"/>
    <mergeCell ref="BQ18:CE18"/>
    <mergeCell ref="CF18:CH18"/>
    <mergeCell ref="CI18:CK18"/>
    <mergeCell ref="ES18:FE18"/>
    <mergeCell ref="ES33:FE33"/>
    <mergeCell ref="A33:BW33"/>
    <mergeCell ref="BX33:CE33"/>
    <mergeCell ref="CF33:CR33"/>
    <mergeCell ref="CS33:DE33"/>
    <mergeCell ref="A19:AA19"/>
    <mergeCell ref="AB20:DP20"/>
    <mergeCell ref="ES22:FE22"/>
    <mergeCell ref="ES23:FE23"/>
    <mergeCell ref="ES24:FE24"/>
    <mergeCell ref="BX34:CE34"/>
    <mergeCell ref="CF34:CR34"/>
    <mergeCell ref="CS34:DE34"/>
    <mergeCell ref="DF33:DR33"/>
    <mergeCell ref="DS33:EE33"/>
    <mergeCell ref="EF33:ER33"/>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BX59:CE59"/>
    <mergeCell ref="CF59:CR59"/>
    <mergeCell ref="CS59:DE59"/>
    <mergeCell ref="ES36:FE37"/>
    <mergeCell ref="DF38:DR38"/>
    <mergeCell ref="DS38:EE38"/>
    <mergeCell ref="EF38:ER38"/>
    <mergeCell ref="ES38:FE38"/>
    <mergeCell ref="ES39:FE39"/>
    <mergeCell ref="ES40:FE40"/>
    <mergeCell ref="A40:BW40"/>
    <mergeCell ref="BX40:CE40"/>
    <mergeCell ref="CF40:CR40"/>
    <mergeCell ref="CS40:DE40"/>
    <mergeCell ref="CS39:DE39"/>
    <mergeCell ref="DF39:DR39"/>
    <mergeCell ref="DS39:EE39"/>
    <mergeCell ref="EF39:ER39"/>
    <mergeCell ref="DF41:DR41"/>
    <mergeCell ref="DS41:EE41"/>
    <mergeCell ref="EF41:ER41"/>
    <mergeCell ref="CF39:CR39"/>
    <mergeCell ref="A41:BW41"/>
    <mergeCell ref="BX41:CE41"/>
    <mergeCell ref="CF41:CR41"/>
    <mergeCell ref="DF40:DR40"/>
    <mergeCell ref="DS40:EE40"/>
    <mergeCell ref="EF40:ER40"/>
    <mergeCell ref="ES41:FE41"/>
    <mergeCell ref="A42:BW42"/>
    <mergeCell ref="BX42:CE42"/>
    <mergeCell ref="CF42:CR42"/>
    <mergeCell ref="CS42:DE42"/>
    <mergeCell ref="DF42:DR42"/>
    <mergeCell ref="DS42:EE42"/>
    <mergeCell ref="EF42:ER42"/>
    <mergeCell ref="ES42:FE42"/>
    <mergeCell ref="CS41:DE41"/>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ES46:FE49"/>
    <mergeCell ref="A46:BW46"/>
    <mergeCell ref="BX46:CE49"/>
    <mergeCell ref="CF46:CR49"/>
    <mergeCell ref="A49:BW49"/>
    <mergeCell ref="CS46:DE46"/>
    <mergeCell ref="A47:BW47"/>
    <mergeCell ref="A48:BW48"/>
    <mergeCell ref="CS47:DE47"/>
    <mergeCell ref="CS48:DE48"/>
    <mergeCell ref="A50:BW50"/>
    <mergeCell ref="BX50:CE50"/>
    <mergeCell ref="CF50:CR50"/>
    <mergeCell ref="CS50:DE50"/>
    <mergeCell ref="DF51:DR52"/>
    <mergeCell ref="DS51:EE52"/>
    <mergeCell ref="ES51:FE52"/>
    <mergeCell ref="A51:BW51"/>
    <mergeCell ref="A52:BW52"/>
    <mergeCell ref="DF53:DR53"/>
    <mergeCell ref="DS53:EE53"/>
    <mergeCell ref="EF53:ER53"/>
    <mergeCell ref="ES53:FE53"/>
    <mergeCell ref="A53:BW53"/>
    <mergeCell ref="BX53:CE53"/>
    <mergeCell ref="CF53:CR53"/>
    <mergeCell ref="A63:BW63"/>
    <mergeCell ref="BX67:CE67"/>
    <mergeCell ref="CF67:CR67"/>
    <mergeCell ref="CS67:DE67"/>
    <mergeCell ref="A67:BW67"/>
    <mergeCell ref="BX63:CE63"/>
    <mergeCell ref="CF63:CR63"/>
    <mergeCell ref="A65:BW65"/>
    <mergeCell ref="A66:BW66"/>
    <mergeCell ref="BX65:CE65"/>
    <mergeCell ref="EF54:ER54"/>
    <mergeCell ref="ES54:FE54"/>
    <mergeCell ref="A54:BW54"/>
    <mergeCell ref="BX54:CE54"/>
    <mergeCell ref="CF54:CR54"/>
    <mergeCell ref="CS54:DE54"/>
    <mergeCell ref="EF55:ER55"/>
    <mergeCell ref="ES55:FE55"/>
    <mergeCell ref="A55:BW55"/>
    <mergeCell ref="BX55:CE55"/>
    <mergeCell ref="CF55:CR55"/>
    <mergeCell ref="CS55:DE55"/>
    <mergeCell ref="EF56:ER56"/>
    <mergeCell ref="ES56:FE56"/>
    <mergeCell ref="A56:BW56"/>
    <mergeCell ref="BX56:CE56"/>
    <mergeCell ref="CF56:CR56"/>
    <mergeCell ref="CS56:DE56"/>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A61:BW61"/>
    <mergeCell ref="A62:BW62"/>
    <mergeCell ref="BX61:CE61"/>
    <mergeCell ref="CF61:CR61"/>
    <mergeCell ref="BX62:CE62"/>
    <mergeCell ref="CF62:CR62"/>
    <mergeCell ref="EF61:ER61"/>
    <mergeCell ref="ES61:FE61"/>
    <mergeCell ref="CS62:DE62"/>
    <mergeCell ref="DF62:DR62"/>
    <mergeCell ref="DS62:EE62"/>
    <mergeCell ref="EF62:ER62"/>
    <mergeCell ref="ES62:FE62"/>
    <mergeCell ref="CS61:DE61"/>
    <mergeCell ref="DF61:DR61"/>
    <mergeCell ref="DS61:EE61"/>
    <mergeCell ref="DS64:EE64"/>
    <mergeCell ref="EF64:ER64"/>
    <mergeCell ref="ES64:FE64"/>
    <mergeCell ref="A64:BW64"/>
    <mergeCell ref="BX64:CE64"/>
    <mergeCell ref="CF64:CR64"/>
    <mergeCell ref="CS64:DE64"/>
    <mergeCell ref="CF68:CR68"/>
    <mergeCell ref="CS68:DE68"/>
    <mergeCell ref="BX70:CE70"/>
    <mergeCell ref="CF70:CR70"/>
    <mergeCell ref="CS70:DE70"/>
    <mergeCell ref="DF64:DR64"/>
    <mergeCell ref="CS65:DE65"/>
    <mergeCell ref="CS66:DE66"/>
    <mergeCell ref="DF70:DR70"/>
    <mergeCell ref="DF65:DR65"/>
    <mergeCell ref="A72:BW72"/>
    <mergeCell ref="BX72:CE72"/>
    <mergeCell ref="CF72:CR72"/>
    <mergeCell ref="CS72:DE72"/>
    <mergeCell ref="DS74:EE74"/>
    <mergeCell ref="EF74:ER74"/>
    <mergeCell ref="A74:BW74"/>
    <mergeCell ref="BX74:CE74"/>
    <mergeCell ref="CF74:CR74"/>
    <mergeCell ref="CS74:DE74"/>
    <mergeCell ref="DS75:EE75"/>
    <mergeCell ref="EF75:ER75"/>
    <mergeCell ref="ES75:FE75"/>
    <mergeCell ref="A75:BW75"/>
    <mergeCell ref="BX75:CE75"/>
    <mergeCell ref="CF75:CR75"/>
    <mergeCell ref="CS75:DE75"/>
    <mergeCell ref="A91:BW91"/>
    <mergeCell ref="DF75:DR75"/>
    <mergeCell ref="BX92:CE92"/>
    <mergeCell ref="CF92:CR92"/>
    <mergeCell ref="CS92:DE92"/>
    <mergeCell ref="DF92:DR92"/>
    <mergeCell ref="A76:BW76"/>
    <mergeCell ref="CF79:CR79"/>
    <mergeCell ref="CS79:DE79"/>
    <mergeCell ref="DF80:DR80"/>
    <mergeCell ref="A68:BW68"/>
    <mergeCell ref="A70:BW70"/>
    <mergeCell ref="A92:BW92"/>
    <mergeCell ref="DF74:DR74"/>
    <mergeCell ref="DF72:DR72"/>
    <mergeCell ref="BX68:CE68"/>
    <mergeCell ref="DF76:DR76"/>
    <mergeCell ref="DF77:DR77"/>
    <mergeCell ref="DF78:DR78"/>
    <mergeCell ref="BX79:CE79"/>
    <mergeCell ref="A97:BW97"/>
    <mergeCell ref="A98:BW98"/>
    <mergeCell ref="BX91:CE91"/>
    <mergeCell ref="CF91:CR91"/>
    <mergeCell ref="CS91:DE91"/>
    <mergeCell ref="DF91:DR91"/>
    <mergeCell ref="A93:BW93"/>
    <mergeCell ref="A94:BW94"/>
    <mergeCell ref="A96:BW96"/>
    <mergeCell ref="A95:BW95"/>
    <mergeCell ref="EF93:ER93"/>
    <mergeCell ref="DS91:EE91"/>
    <mergeCell ref="EF91:ER91"/>
    <mergeCell ref="ES91:FE91"/>
    <mergeCell ref="DS92:EE92"/>
    <mergeCell ref="EF92:ER92"/>
    <mergeCell ref="ES92:FE92"/>
    <mergeCell ref="ES93:FE93"/>
    <mergeCell ref="DS93:EE93"/>
    <mergeCell ref="BX94:CE94"/>
    <mergeCell ref="CF94:CR94"/>
    <mergeCell ref="CS94:DE94"/>
    <mergeCell ref="DF94:DR94"/>
    <mergeCell ref="DS94:EE94"/>
    <mergeCell ref="EF94:ER94"/>
    <mergeCell ref="ES94:FE94"/>
    <mergeCell ref="BX93:CE93"/>
    <mergeCell ref="CF93:CR93"/>
    <mergeCell ref="DS76:EE76"/>
    <mergeCell ref="EF76:ER76"/>
    <mergeCell ref="ES76:FE76"/>
    <mergeCell ref="BX76:CE76"/>
    <mergeCell ref="CF76:CR76"/>
    <mergeCell ref="CS76:DE76"/>
    <mergeCell ref="DS77:EE77"/>
    <mergeCell ref="EF77:ER77"/>
    <mergeCell ref="ES77:FE77"/>
    <mergeCell ref="A77:BW77"/>
    <mergeCell ref="BX77:CE77"/>
    <mergeCell ref="CF77:CR77"/>
    <mergeCell ref="CS77:DE77"/>
    <mergeCell ref="DS78:EE78"/>
    <mergeCell ref="EF78:ER78"/>
    <mergeCell ref="ES78:FE78"/>
    <mergeCell ref="A78:BW78"/>
    <mergeCell ref="BX78:CE78"/>
    <mergeCell ref="CF78:CR78"/>
    <mergeCell ref="CS78:DE78"/>
    <mergeCell ref="ES95:FE95"/>
    <mergeCell ref="BX96:CE96"/>
    <mergeCell ref="CF96:CR96"/>
    <mergeCell ref="CS96:DE96"/>
    <mergeCell ref="DF96:DR96"/>
    <mergeCell ref="DS96:EE96"/>
    <mergeCell ref="EF96:ER96"/>
    <mergeCell ref="ES96:FE96"/>
    <mergeCell ref="BX95:CE95"/>
    <mergeCell ref="CF95:CR95"/>
    <mergeCell ref="BX97:CE97"/>
    <mergeCell ref="CF97:CR97"/>
    <mergeCell ref="CS97:DE97"/>
    <mergeCell ref="DF97:DR97"/>
    <mergeCell ref="CS95:DE95"/>
    <mergeCell ref="DF95:DR95"/>
    <mergeCell ref="BX81:CE81"/>
    <mergeCell ref="A80:BW80"/>
    <mergeCell ref="BX80:CE80"/>
    <mergeCell ref="CF80:CR80"/>
    <mergeCell ref="CS80:DE80"/>
    <mergeCell ref="ES97:FE97"/>
    <mergeCell ref="ES82:FE82"/>
    <mergeCell ref="EF81:ER81"/>
    <mergeCell ref="ES81:FE81"/>
    <mergeCell ref="DS82:EE82"/>
    <mergeCell ref="DF79:DR79"/>
    <mergeCell ref="DS79:EE79"/>
    <mergeCell ref="EF79:ER79"/>
    <mergeCell ref="ES79:FE79"/>
    <mergeCell ref="A79:BW79"/>
    <mergeCell ref="DS80:EE80"/>
    <mergeCell ref="EF80:ER80"/>
    <mergeCell ref="ES80:FE80"/>
    <mergeCell ref="EF82:ER82"/>
    <mergeCell ref="A82:BW82"/>
    <mergeCell ref="BX82:CE82"/>
    <mergeCell ref="CF82:CR82"/>
    <mergeCell ref="CS82:DE82"/>
    <mergeCell ref="DF81:DR81"/>
    <mergeCell ref="DS81:EE81"/>
    <mergeCell ref="A81:BW81"/>
    <mergeCell ref="CF81:CR81"/>
    <mergeCell ref="CS81:DE81"/>
    <mergeCell ref="DF82:DR82"/>
    <mergeCell ref="EF95:ER95"/>
    <mergeCell ref="EF85:ER85"/>
    <mergeCell ref="A99:BW99"/>
    <mergeCell ref="BX99:CE99"/>
    <mergeCell ref="CF99:CR99"/>
    <mergeCell ref="CS99:DE99"/>
    <mergeCell ref="DF99:DR99"/>
    <mergeCell ref="CS93:DE93"/>
    <mergeCell ref="DF93:DR93"/>
    <mergeCell ref="A100:BW100"/>
    <mergeCell ref="BX100:CE100"/>
    <mergeCell ref="CF100:CR100"/>
    <mergeCell ref="CS100:DE100"/>
    <mergeCell ref="ES101:FE101"/>
    <mergeCell ref="A101:BW101"/>
    <mergeCell ref="BX101:CE101"/>
    <mergeCell ref="CF101:CR101"/>
    <mergeCell ref="CS101:DE101"/>
    <mergeCell ref="ES100:FE100"/>
    <mergeCell ref="DS100:EE100"/>
    <mergeCell ref="DF101:DR101"/>
    <mergeCell ref="DS65:EE65"/>
    <mergeCell ref="EF65:ER65"/>
    <mergeCell ref="EF84:ER84"/>
    <mergeCell ref="EF100:ER100"/>
    <mergeCell ref="EF101:ER101"/>
    <mergeCell ref="DS97:EE97"/>
    <mergeCell ref="EF97:ER97"/>
    <mergeCell ref="DS95:EE95"/>
    <mergeCell ref="ES65:FE65"/>
    <mergeCell ref="DF66:DR66"/>
    <mergeCell ref="DS66:EE66"/>
    <mergeCell ref="EF66:ER66"/>
    <mergeCell ref="ES66:FE66"/>
    <mergeCell ref="DF83:DR83"/>
    <mergeCell ref="DS83:EE83"/>
    <mergeCell ref="EF83:ER83"/>
    <mergeCell ref="ES83:FE83"/>
    <mergeCell ref="EF71:ER71"/>
    <mergeCell ref="A83:BW83"/>
    <mergeCell ref="BX83:CE83"/>
    <mergeCell ref="CF83:CR83"/>
    <mergeCell ref="CS83:DE83"/>
    <mergeCell ref="DF84:DR84"/>
    <mergeCell ref="DS84:EE84"/>
    <mergeCell ref="ES84:FE84"/>
    <mergeCell ref="A84:BW84"/>
    <mergeCell ref="BX84:CE84"/>
    <mergeCell ref="CF84:CR84"/>
    <mergeCell ref="CS84:DE84"/>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EF90:ER90"/>
    <mergeCell ref="ES90:FE90"/>
    <mergeCell ref="A90:BW90"/>
    <mergeCell ref="BX90:CE90"/>
    <mergeCell ref="CF90:CR90"/>
    <mergeCell ref="CS90:DE90"/>
    <mergeCell ref="DF90:DR90"/>
    <mergeCell ref="DS90:EE90"/>
    <mergeCell ref="ES102:FE102"/>
    <mergeCell ref="A102:BW102"/>
    <mergeCell ref="BX102:CE102"/>
    <mergeCell ref="CF102:CR102"/>
    <mergeCell ref="CS102:DE102"/>
    <mergeCell ref="EF99:ER99"/>
    <mergeCell ref="ES99:FE99"/>
    <mergeCell ref="DF102:DR102"/>
    <mergeCell ref="DS102:EE102"/>
    <mergeCell ref="EF102:ER102"/>
    <mergeCell ref="BX98:CE98"/>
    <mergeCell ref="CF98:CR98"/>
    <mergeCell ref="CS98:DE98"/>
    <mergeCell ref="DF98:DR98"/>
    <mergeCell ref="DS101:EE101"/>
    <mergeCell ref="DS99:EE99"/>
    <mergeCell ref="DF100:DR100"/>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DF107:DR107"/>
    <mergeCell ref="DS107:EE107"/>
    <mergeCell ref="EF107:ER107"/>
    <mergeCell ref="ES107:FE107"/>
    <mergeCell ref="A107:BW107"/>
    <mergeCell ref="BX107:CE107"/>
    <mergeCell ref="CF107:CR107"/>
    <mergeCell ref="CS107:DE107"/>
    <mergeCell ref="DF108:DR108"/>
    <mergeCell ref="DS108:EE108"/>
    <mergeCell ref="EF108:ER108"/>
    <mergeCell ref="ES108:FE108"/>
    <mergeCell ref="A108:BW108"/>
    <mergeCell ref="BX108:CE108"/>
    <mergeCell ref="CF108:CR108"/>
    <mergeCell ref="CS108:DE108"/>
    <mergeCell ref="DF109:DR109"/>
    <mergeCell ref="DS109:EE109"/>
    <mergeCell ref="EF109:ER109"/>
    <mergeCell ref="ES109:FE109"/>
    <mergeCell ref="A109:BW109"/>
    <mergeCell ref="BX109:CE109"/>
    <mergeCell ref="CF109:CR109"/>
    <mergeCell ref="CS109:DE109"/>
    <mergeCell ref="DF110:DR110"/>
    <mergeCell ref="DS110:EE110"/>
    <mergeCell ref="EF110:ER110"/>
    <mergeCell ref="ES110:FE110"/>
    <mergeCell ref="A110:BW110"/>
    <mergeCell ref="BX110:CE110"/>
    <mergeCell ref="CF110:CR110"/>
    <mergeCell ref="CS110:DE110"/>
    <mergeCell ref="DS111:EE111"/>
    <mergeCell ref="EF111:ER111"/>
    <mergeCell ref="ES111:FE111"/>
    <mergeCell ref="A111:BW111"/>
    <mergeCell ref="BX111:CE111"/>
    <mergeCell ref="CF111:CR111"/>
    <mergeCell ref="CS111:DE111"/>
    <mergeCell ref="CF71:CR71"/>
    <mergeCell ref="CS71:DE71"/>
    <mergeCell ref="DF71:DR71"/>
    <mergeCell ref="DS71:EE71"/>
    <mergeCell ref="A130:FE130"/>
    <mergeCell ref="A123:FE123"/>
    <mergeCell ref="A125:FE125"/>
    <mergeCell ref="A126:FE126"/>
    <mergeCell ref="A127:FE127"/>
    <mergeCell ref="DF111:DR111"/>
    <mergeCell ref="ES71:FE71"/>
    <mergeCell ref="ES69:FE69"/>
    <mergeCell ref="A69:BW69"/>
    <mergeCell ref="BX69:CE69"/>
    <mergeCell ref="CF69:CR69"/>
    <mergeCell ref="CS69:DA69"/>
    <mergeCell ref="DS69:EE69"/>
    <mergeCell ref="EF69:ER69"/>
    <mergeCell ref="A71:BW71"/>
    <mergeCell ref="BX71:CE71"/>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71" max="160" man="1"/>
    <brk id="101" max="160" man="1"/>
  </rowBreaks>
</worksheet>
</file>

<file path=xl/worksheets/sheet10.xml><?xml version="1.0" encoding="utf-8"?>
<worksheet xmlns="http://schemas.openxmlformats.org/spreadsheetml/2006/main" xmlns:r="http://schemas.openxmlformats.org/officeDocument/2006/relationships">
  <sheetPr>
    <tabColor rgb="FFFFFF00"/>
  </sheetPr>
  <dimension ref="A1:I26"/>
  <sheetViews>
    <sheetView view="pageBreakPreview" zoomScale="60" zoomScalePageLayoutView="0" workbookViewId="0" topLeftCell="A1">
      <selection activeCell="I22" sqref="I22"/>
    </sheetView>
  </sheetViews>
  <sheetFormatPr defaultColWidth="9.00390625" defaultRowHeight="12.75"/>
  <cols>
    <col min="2" max="2" width="61.875" style="0" customWidth="1"/>
    <col min="7" max="7" width="15.50390625" style="0" customWidth="1"/>
    <col min="9" max="9" width="14.00390625" style="0" bestFit="1" customWidth="1"/>
  </cols>
  <sheetData>
    <row r="1" spans="1:7" ht="13.5">
      <c r="A1" s="617" t="s">
        <v>493</v>
      </c>
      <c r="B1" s="617"/>
      <c r="C1" s="617"/>
      <c r="D1" s="617"/>
      <c r="E1" s="617"/>
      <c r="F1" s="617"/>
      <c r="G1" s="617"/>
    </row>
    <row r="3" spans="1:7" ht="13.5">
      <c r="A3" s="106" t="s">
        <v>494</v>
      </c>
      <c r="B3" s="75"/>
      <c r="C3" s="75"/>
      <c r="D3" s="75"/>
      <c r="E3" s="75"/>
      <c r="F3" s="75"/>
      <c r="G3" s="75"/>
    </row>
    <row r="4" spans="1:7" ht="13.5">
      <c r="A4" s="106" t="s">
        <v>440</v>
      </c>
      <c r="B4" s="75"/>
      <c r="C4" s="75"/>
      <c r="D4" s="75"/>
      <c r="E4" s="75"/>
      <c r="F4" s="75"/>
      <c r="G4" s="75"/>
    </row>
    <row r="5" spans="1:7" ht="13.5">
      <c r="A5" s="106"/>
      <c r="B5" s="75"/>
      <c r="C5" s="75"/>
      <c r="D5" s="75"/>
      <c r="E5" s="75"/>
      <c r="F5" s="75"/>
      <c r="G5" s="75"/>
    </row>
    <row r="6" spans="1:7" ht="123.75">
      <c r="A6" s="77" t="s">
        <v>471</v>
      </c>
      <c r="B6" s="141" t="s">
        <v>472</v>
      </c>
      <c r="C6" s="77" t="s">
        <v>473</v>
      </c>
      <c r="D6" s="77" t="s">
        <v>474</v>
      </c>
      <c r="E6" s="77" t="s">
        <v>475</v>
      </c>
      <c r="F6" s="77" t="s">
        <v>476</v>
      </c>
      <c r="G6" s="77" t="s">
        <v>477</v>
      </c>
    </row>
    <row r="7" spans="1:7" ht="13.5">
      <c r="A7" s="142">
        <v>1</v>
      </c>
      <c r="B7" s="142">
        <v>2</v>
      </c>
      <c r="C7" s="142">
        <v>3</v>
      </c>
      <c r="D7" s="142">
        <v>4</v>
      </c>
      <c r="E7" s="142">
        <v>5</v>
      </c>
      <c r="F7" s="142">
        <v>6</v>
      </c>
      <c r="G7" s="142">
        <v>7</v>
      </c>
    </row>
    <row r="8" spans="1:7" ht="13.5">
      <c r="A8" s="142"/>
      <c r="B8" s="143" t="s">
        <v>458</v>
      </c>
      <c r="C8" s="142"/>
      <c r="D8" s="142"/>
      <c r="E8" s="142"/>
      <c r="F8" s="142"/>
      <c r="G8" s="142"/>
    </row>
    <row r="9" spans="1:7" ht="39" customHeight="1">
      <c r="A9" s="141" t="s">
        <v>401</v>
      </c>
      <c r="B9" s="127" t="s">
        <v>495</v>
      </c>
      <c r="C9" s="154"/>
      <c r="D9" s="142"/>
      <c r="E9" s="151"/>
      <c r="F9" s="157"/>
      <c r="G9" s="152"/>
    </row>
    <row r="10" spans="1:9" ht="37.5" customHeight="1">
      <c r="A10" s="141" t="s">
        <v>496</v>
      </c>
      <c r="B10" s="127" t="s">
        <v>497</v>
      </c>
      <c r="C10" s="77">
        <v>21201</v>
      </c>
      <c r="D10" s="141">
        <v>100</v>
      </c>
      <c r="E10" s="141">
        <v>5</v>
      </c>
      <c r="F10" s="144">
        <f>G10/D10/E10</f>
        <v>4.8</v>
      </c>
      <c r="G10" s="145">
        <f>'стр.1_4'!FL78</f>
        <v>2400</v>
      </c>
      <c r="I10" s="91"/>
    </row>
    <row r="11" spans="1:7" ht="16.5" customHeight="1">
      <c r="A11" s="141" t="s">
        <v>498</v>
      </c>
      <c r="B11" s="127" t="s">
        <v>499</v>
      </c>
      <c r="C11" s="77">
        <v>22604</v>
      </c>
      <c r="D11" s="141">
        <v>950</v>
      </c>
      <c r="E11" s="141">
        <v>5</v>
      </c>
      <c r="F11" s="144">
        <f>G11/D11/E11</f>
        <v>4.210526315789474</v>
      </c>
      <c r="G11" s="145">
        <v>20000</v>
      </c>
    </row>
    <row r="12" spans="1:7" ht="15" customHeight="1">
      <c r="A12" s="158" t="s">
        <v>500</v>
      </c>
      <c r="B12" s="154" t="s">
        <v>501</v>
      </c>
      <c r="C12" s="77">
        <v>22604</v>
      </c>
      <c r="D12" s="141">
        <v>550</v>
      </c>
      <c r="E12" s="141">
        <v>5</v>
      </c>
      <c r="F12" s="144">
        <f>G12/D12/E12</f>
        <v>6.6909090909090905</v>
      </c>
      <c r="G12" s="145">
        <f>'стр.1_4'!FL94-G11</f>
        <v>18400</v>
      </c>
    </row>
    <row r="13" spans="1:7" ht="13.5">
      <c r="A13" s="143"/>
      <c r="B13" s="146" t="s">
        <v>456</v>
      </c>
      <c r="C13" s="146"/>
      <c r="D13" s="143"/>
      <c r="E13" s="143"/>
      <c r="F13" s="116"/>
      <c r="G13" s="159">
        <f>SUM(G9:G12)</f>
        <v>40800</v>
      </c>
    </row>
    <row r="14" spans="1:7" ht="13.5">
      <c r="A14" s="160"/>
      <c r="B14" s="161"/>
      <c r="C14" s="161"/>
      <c r="D14" s="160"/>
      <c r="E14" s="160"/>
      <c r="F14" s="162"/>
      <c r="G14" s="163"/>
    </row>
    <row r="15" spans="1:7" ht="123.75">
      <c r="A15" s="77" t="s">
        <v>471</v>
      </c>
      <c r="B15" s="141" t="s">
        <v>472</v>
      </c>
      <c r="C15" s="77" t="s">
        <v>473</v>
      </c>
      <c r="D15" s="77" t="s">
        <v>474</v>
      </c>
      <c r="E15" s="77" t="s">
        <v>475</v>
      </c>
      <c r="F15" s="77" t="s">
        <v>476</v>
      </c>
      <c r="G15" s="77" t="s">
        <v>477</v>
      </c>
    </row>
    <row r="16" spans="1:7" ht="13.5">
      <c r="A16" s="77"/>
      <c r="B16" s="147" t="s">
        <v>463</v>
      </c>
      <c r="C16" s="77"/>
      <c r="D16" s="77"/>
      <c r="E16" s="77"/>
      <c r="F16" s="77"/>
      <c r="G16" s="77"/>
    </row>
    <row r="17" spans="1:7" ht="32.25" customHeight="1">
      <c r="A17" s="141" t="s">
        <v>401</v>
      </c>
      <c r="B17" s="127" t="s">
        <v>495</v>
      </c>
      <c r="C17" s="154"/>
      <c r="D17" s="142"/>
      <c r="E17" s="151"/>
      <c r="F17" s="157"/>
      <c r="G17" s="152"/>
    </row>
    <row r="18" spans="1:7" ht="26.25" customHeight="1">
      <c r="A18" s="141" t="s">
        <v>496</v>
      </c>
      <c r="B18" s="127" t="s">
        <v>497</v>
      </c>
      <c r="C18" s="77">
        <v>21201</v>
      </c>
      <c r="D18" s="142"/>
      <c r="E18" s="151"/>
      <c r="F18" s="157"/>
      <c r="G18" s="152"/>
    </row>
    <row r="19" spans="1:9" ht="18" customHeight="1">
      <c r="A19" s="141" t="s">
        <v>498</v>
      </c>
      <c r="B19" s="127" t="s">
        <v>499</v>
      </c>
      <c r="C19" s="77">
        <v>22604</v>
      </c>
      <c r="D19" s="141">
        <f>G19/F19/E19</f>
        <v>833.3333333333334</v>
      </c>
      <c r="E19" s="141">
        <v>3</v>
      </c>
      <c r="F19" s="144">
        <v>2</v>
      </c>
      <c r="G19" s="145">
        <f>'стр.1_4'!FM94</f>
        <v>5000</v>
      </c>
      <c r="I19" s="91">
        <f>'стр.1_4'!FL78+'стр.1_4'!FL94+'стр.1_4'!FM94-I21+'1.3. (212, 22604)'!C25+'1.3. (212, 22604)'!C26</f>
        <v>0</v>
      </c>
    </row>
    <row r="20" spans="1:7" ht="18" customHeight="1">
      <c r="A20" s="158" t="s">
        <v>500</v>
      </c>
      <c r="B20" s="154" t="s">
        <v>501</v>
      </c>
      <c r="C20" s="77">
        <v>22604</v>
      </c>
      <c r="D20" s="142"/>
      <c r="E20" s="151"/>
      <c r="F20" s="157"/>
      <c r="G20" s="152"/>
    </row>
    <row r="21" spans="1:9" ht="15">
      <c r="A21" s="143"/>
      <c r="B21" s="146" t="s">
        <v>456</v>
      </c>
      <c r="C21" s="146"/>
      <c r="D21" s="143"/>
      <c r="E21" s="143"/>
      <c r="F21" s="116"/>
      <c r="G21" s="159">
        <f>SUM(G17:G20)</f>
        <v>5000</v>
      </c>
      <c r="I21" s="279">
        <f>G13+G21+C25+C26</f>
        <v>45800</v>
      </c>
    </row>
    <row r="23" ht="12.75">
      <c r="B23" t="s">
        <v>736</v>
      </c>
    </row>
    <row r="25" spans="2:3" ht="12.75">
      <c r="B25">
        <v>21201</v>
      </c>
      <c r="C25">
        <f>'стр.1_4'!FL34</f>
        <v>0</v>
      </c>
    </row>
    <row r="26" spans="2:3" ht="12.75">
      <c r="B26">
        <v>22604</v>
      </c>
      <c r="C26">
        <f>'стр.1_4'!FL49</f>
        <v>0</v>
      </c>
    </row>
  </sheetData>
  <sheetProtection/>
  <mergeCells count="1">
    <mergeCell ref="A1:G1"/>
  </mergeCells>
  <printOptions/>
  <pageMargins left="0.7" right="0.7" top="0.75" bottom="0.75" header="0.3" footer="0.3"/>
  <pageSetup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tabColor rgb="FFFFFF00"/>
  </sheetPr>
  <dimension ref="A1:P192"/>
  <sheetViews>
    <sheetView view="pageBreakPreview" zoomScale="60" zoomScalePageLayoutView="0" workbookViewId="0" topLeftCell="A1">
      <selection activeCell="F55" sqref="F55"/>
    </sheetView>
  </sheetViews>
  <sheetFormatPr defaultColWidth="9.00390625" defaultRowHeight="12.75"/>
  <cols>
    <col min="2" max="2" width="95.125" style="0" customWidth="1"/>
    <col min="3" max="3" width="16.50390625" style="0" customWidth="1"/>
    <col min="4" max="4" width="18.50390625" style="0" customWidth="1"/>
    <col min="6" max="6" width="19.50390625" style="0" customWidth="1"/>
  </cols>
  <sheetData>
    <row r="1" spans="1:4" ht="14.25">
      <c r="A1" s="75"/>
      <c r="B1" s="618" t="s">
        <v>502</v>
      </c>
      <c r="C1" s="619"/>
      <c r="D1" s="619"/>
    </row>
    <row r="2" spans="1:4" ht="13.5">
      <c r="A2" s="75"/>
      <c r="B2" s="75"/>
      <c r="C2" s="75"/>
      <c r="D2" s="75"/>
    </row>
    <row r="3" spans="1:4" ht="13.5">
      <c r="A3" s="75"/>
      <c r="B3" s="106" t="s">
        <v>503</v>
      </c>
      <c r="C3" s="75"/>
      <c r="D3" s="75"/>
    </row>
    <row r="4" spans="1:4" ht="13.5">
      <c r="A4" s="75"/>
      <c r="B4" s="106" t="s">
        <v>440</v>
      </c>
      <c r="C4" s="75"/>
      <c r="D4" s="75"/>
    </row>
    <row r="5" spans="1:4" ht="54.75">
      <c r="A5" s="77" t="s">
        <v>504</v>
      </c>
      <c r="B5" s="77" t="s">
        <v>505</v>
      </c>
      <c r="C5" s="77" t="s">
        <v>506</v>
      </c>
      <c r="D5" s="77" t="s">
        <v>507</v>
      </c>
    </row>
    <row r="6" spans="1:4" ht="20.25" customHeight="1">
      <c r="A6" s="77">
        <v>1</v>
      </c>
      <c r="B6" s="77">
        <v>2</v>
      </c>
      <c r="C6" s="77">
        <v>3</v>
      </c>
      <c r="D6" s="77">
        <v>4</v>
      </c>
    </row>
    <row r="7" spans="1:6" ht="20.25" customHeight="1">
      <c r="A7" s="77"/>
      <c r="B7" s="143" t="s">
        <v>508</v>
      </c>
      <c r="C7" s="77"/>
      <c r="D7" s="77"/>
      <c r="F7" s="268"/>
    </row>
    <row r="8" spans="1:4" ht="20.25" customHeight="1">
      <c r="A8" s="121" t="s">
        <v>401</v>
      </c>
      <c r="B8" s="85" t="s">
        <v>509</v>
      </c>
      <c r="C8" s="77" t="s">
        <v>47</v>
      </c>
      <c r="D8" s="164">
        <f>D9</f>
        <v>784075.2778</v>
      </c>
    </row>
    <row r="9" spans="1:4" ht="20.25" customHeight="1">
      <c r="A9" s="165"/>
      <c r="B9" s="85" t="s">
        <v>510</v>
      </c>
      <c r="C9" s="164">
        <f>'1.1. (211)'!K17</f>
        <v>3563978.49</v>
      </c>
      <c r="D9" s="164">
        <f>C9*0.22+0.01</f>
        <v>784075.2778</v>
      </c>
    </row>
    <row r="10" spans="1:4" ht="20.25" customHeight="1">
      <c r="A10" s="165"/>
      <c r="B10" s="85" t="s">
        <v>511</v>
      </c>
      <c r="C10" s="164"/>
      <c r="D10" s="164"/>
    </row>
    <row r="11" spans="1:4" ht="40.5" customHeight="1">
      <c r="A11" s="165"/>
      <c r="B11" s="85" t="s">
        <v>512</v>
      </c>
      <c r="C11" s="164"/>
      <c r="D11" s="164"/>
    </row>
    <row r="12" spans="1:4" ht="20.25" customHeight="1">
      <c r="A12" s="121" t="s">
        <v>403</v>
      </c>
      <c r="B12" s="85" t="s">
        <v>513</v>
      </c>
      <c r="C12" s="103" t="s">
        <v>47</v>
      </c>
      <c r="D12" s="164">
        <f>D13+D15+D16+D17</f>
        <v>292246.23618</v>
      </c>
    </row>
    <row r="13" spans="1:4" ht="27" customHeight="1">
      <c r="A13" s="165"/>
      <c r="B13" s="85" t="s">
        <v>514</v>
      </c>
      <c r="C13" s="164">
        <f>C9</f>
        <v>3563978.49</v>
      </c>
      <c r="D13" s="164">
        <f>C13*0.029</f>
        <v>103355.37621000002</v>
      </c>
    </row>
    <row r="14" spans="1:4" ht="20.25" customHeight="1">
      <c r="A14" s="165"/>
      <c r="B14" s="85" t="s">
        <v>515</v>
      </c>
      <c r="C14" s="164"/>
      <c r="D14" s="164"/>
    </row>
    <row r="15" spans="1:4" ht="25.5" customHeight="1">
      <c r="A15" s="165" t="s">
        <v>405</v>
      </c>
      <c r="B15" s="85" t="s">
        <v>516</v>
      </c>
      <c r="C15" s="164">
        <f>C9</f>
        <v>3563978.49</v>
      </c>
      <c r="D15" s="164">
        <f>C15*0.002</f>
        <v>7127.956980000001</v>
      </c>
    </row>
    <row r="16" spans="1:4" ht="31.5" customHeight="1">
      <c r="A16" s="165"/>
      <c r="B16" s="166" t="s">
        <v>517</v>
      </c>
      <c r="C16" s="164"/>
      <c r="D16" s="167"/>
    </row>
    <row r="17" spans="1:6" ht="20.25" customHeight="1">
      <c r="A17" s="121" t="s">
        <v>407</v>
      </c>
      <c r="B17" s="85" t="s">
        <v>518</v>
      </c>
      <c r="C17" s="164">
        <f>C9</f>
        <v>3563978.49</v>
      </c>
      <c r="D17" s="164">
        <f>C17*0.051</f>
        <v>181762.90299</v>
      </c>
      <c r="F17" s="105">
        <f>'стр.1_4'!FQ120-F18</f>
        <v>1076321.505376344</v>
      </c>
    </row>
    <row r="18" spans="1:6" ht="20.25" customHeight="1">
      <c r="A18" s="85"/>
      <c r="B18" s="87" t="s">
        <v>456</v>
      </c>
      <c r="C18" s="164"/>
      <c r="D18" s="168">
        <f>D8+D12</f>
        <v>1076321.51398</v>
      </c>
      <c r="F18" s="105">
        <f>'стр.1_4'!FQ120/1.302</f>
        <v>3563978.494623656</v>
      </c>
    </row>
    <row r="19" spans="1:4" ht="20.25" customHeight="1">
      <c r="A19" s="77"/>
      <c r="B19" s="143" t="s">
        <v>519</v>
      </c>
      <c r="C19" s="77"/>
      <c r="D19" s="77"/>
    </row>
    <row r="20" spans="1:4" ht="20.25" customHeight="1">
      <c r="A20" s="121" t="s">
        <v>401</v>
      </c>
      <c r="B20" s="85" t="s">
        <v>509</v>
      </c>
      <c r="C20" s="77" t="s">
        <v>47</v>
      </c>
      <c r="D20" s="164">
        <f>D21</f>
        <v>10056034.4718</v>
      </c>
    </row>
    <row r="21" spans="1:4" ht="20.25" customHeight="1">
      <c r="A21" s="165"/>
      <c r="B21" s="85" t="s">
        <v>510</v>
      </c>
      <c r="C21" s="164">
        <f>'1.1. (211)'!K20+'1.1. (211)'!K27</f>
        <v>46048156.69</v>
      </c>
      <c r="D21" s="164">
        <f>C21*0.22-74560</f>
        <v>10056034.4718</v>
      </c>
    </row>
    <row r="22" spans="1:4" ht="20.25" customHeight="1">
      <c r="A22" s="165"/>
      <c r="B22" s="85" t="s">
        <v>511</v>
      </c>
      <c r="C22" s="164"/>
      <c r="D22" s="164"/>
    </row>
    <row r="23" spans="1:4" ht="20.25" customHeight="1">
      <c r="A23" s="165"/>
      <c r="B23" s="85" t="s">
        <v>512</v>
      </c>
      <c r="C23" s="164"/>
      <c r="D23" s="164"/>
    </row>
    <row r="24" spans="1:4" ht="20.25" customHeight="1">
      <c r="A24" s="121" t="s">
        <v>403</v>
      </c>
      <c r="B24" s="85" t="s">
        <v>513</v>
      </c>
      <c r="C24" s="103" t="s">
        <v>47</v>
      </c>
      <c r="D24" s="164">
        <f>D25+D27+D28+D29</f>
        <v>3842708.8485799995</v>
      </c>
    </row>
    <row r="25" spans="1:4" ht="27" customHeight="1">
      <c r="A25" s="165"/>
      <c r="B25" s="85" t="s">
        <v>514</v>
      </c>
      <c r="C25" s="164">
        <f>C21</f>
        <v>46048156.69</v>
      </c>
      <c r="D25" s="164">
        <f>C25*0.029+74538+2-3.84-7776.16</f>
        <v>1402156.54401</v>
      </c>
    </row>
    <row r="26" spans="1:4" ht="20.25" customHeight="1">
      <c r="A26" s="165"/>
      <c r="B26" s="85" t="s">
        <v>515</v>
      </c>
      <c r="C26" s="164"/>
      <c r="D26" s="164"/>
    </row>
    <row r="27" spans="1:4" ht="25.5" customHeight="1">
      <c r="A27" s="165" t="s">
        <v>405</v>
      </c>
      <c r="B27" s="85" t="s">
        <v>516</v>
      </c>
      <c r="C27" s="164">
        <f>C21</f>
        <v>46048156.69</v>
      </c>
      <c r="D27" s="164">
        <f>C27*0.002</f>
        <v>92096.31337999999</v>
      </c>
    </row>
    <row r="28" spans="1:6" ht="31.5" customHeight="1">
      <c r="A28" s="165"/>
      <c r="B28" s="166" t="s">
        <v>517</v>
      </c>
      <c r="C28" s="164"/>
      <c r="D28" s="167"/>
      <c r="F28" s="105">
        <f>D30-F29</f>
        <v>0.0024076513946056366</v>
      </c>
    </row>
    <row r="29" spans="1:6" ht="20.25" customHeight="1">
      <c r="A29" s="121" t="s">
        <v>407</v>
      </c>
      <c r="B29" s="85" t="s">
        <v>518</v>
      </c>
      <c r="C29" s="164">
        <f>C21</f>
        <v>46048156.69</v>
      </c>
      <c r="D29" s="164">
        <f>C29*0.051</f>
        <v>2348455.9911899995</v>
      </c>
      <c r="F29" s="105">
        <f>'стр.1_4'!FJ114+'стр.1_4'!FR121+'стр.1_4'!FL77-F30+'стр.1_4'!FL79</f>
        <v>13898743.317972347</v>
      </c>
    </row>
    <row r="30" spans="1:6" ht="20.25" customHeight="1">
      <c r="A30" s="85"/>
      <c r="B30" s="87" t="s">
        <v>456</v>
      </c>
      <c r="C30" s="164"/>
      <c r="D30" s="168">
        <f>D20+D24</f>
        <v>13898743.320379999</v>
      </c>
      <c r="F30" s="105">
        <f>'стр.1_4'!FJ114/1.302+'стр.1_4'!FL77+'стр.1_4'!FR121/1.302</f>
        <v>46048156.68202765</v>
      </c>
    </row>
    <row r="31" spans="1:4" ht="20.25" customHeight="1">
      <c r="A31" s="77"/>
      <c r="B31" s="143" t="s">
        <v>463</v>
      </c>
      <c r="C31" s="89" t="s">
        <v>47</v>
      </c>
      <c r="D31" s="164"/>
    </row>
    <row r="32" spans="1:4" ht="20.25" customHeight="1">
      <c r="A32" s="121" t="s">
        <v>401</v>
      </c>
      <c r="B32" s="85" t="s">
        <v>509</v>
      </c>
      <c r="C32" s="77" t="s">
        <v>47</v>
      </c>
      <c r="D32" s="164">
        <f>D33</f>
        <v>914261.5999999999</v>
      </c>
    </row>
    <row r="33" spans="1:4" ht="20.25" customHeight="1">
      <c r="A33" s="165"/>
      <c r="B33" s="85" t="s">
        <v>510</v>
      </c>
      <c r="C33" s="164">
        <f>'1.1. (211)'!K34</f>
        <v>4186099.9999999995</v>
      </c>
      <c r="D33" s="164">
        <f>C33*0.22-6680.4</f>
        <v>914261.5999999999</v>
      </c>
    </row>
    <row r="34" spans="1:4" ht="20.25" customHeight="1">
      <c r="A34" s="165"/>
      <c r="B34" s="85" t="s">
        <v>511</v>
      </c>
      <c r="C34" s="164"/>
      <c r="D34" s="164"/>
    </row>
    <row r="35" spans="1:4" ht="20.25" customHeight="1">
      <c r="A35" s="165"/>
      <c r="B35" s="85" t="s">
        <v>512</v>
      </c>
      <c r="C35" s="164"/>
      <c r="D35" s="164"/>
    </row>
    <row r="36" spans="1:4" ht="20.25" customHeight="1">
      <c r="A36" s="121" t="s">
        <v>403</v>
      </c>
      <c r="B36" s="85" t="s">
        <v>513</v>
      </c>
      <c r="C36" s="103" t="s">
        <v>47</v>
      </c>
      <c r="D36" s="164">
        <f>D37+D39+D40+D41</f>
        <v>349938.39999999997</v>
      </c>
    </row>
    <row r="37" spans="1:4" ht="30" customHeight="1">
      <c r="A37" s="165"/>
      <c r="B37" s="85" t="s">
        <v>514</v>
      </c>
      <c r="C37" s="164">
        <f>C33</f>
        <v>4186099.9999999995</v>
      </c>
      <c r="D37" s="164">
        <f>C37*0.029</f>
        <v>121396.9</v>
      </c>
    </row>
    <row r="38" spans="1:4" ht="30" customHeight="1">
      <c r="A38" s="165"/>
      <c r="B38" s="85" t="s">
        <v>515</v>
      </c>
      <c r="C38" s="164"/>
      <c r="D38" s="164"/>
    </row>
    <row r="39" spans="1:4" ht="36" customHeight="1">
      <c r="A39" s="165" t="s">
        <v>405</v>
      </c>
      <c r="B39" s="85" t="s">
        <v>516</v>
      </c>
      <c r="C39" s="164">
        <f>C33</f>
        <v>4186099.9999999995</v>
      </c>
      <c r="D39" s="164">
        <f>C39*0.002</f>
        <v>8372.199999999999</v>
      </c>
    </row>
    <row r="40" spans="1:6" ht="39.75" customHeight="1">
      <c r="A40" s="165"/>
      <c r="B40" s="166" t="s">
        <v>517</v>
      </c>
      <c r="C40" s="164"/>
      <c r="D40" s="167"/>
      <c r="F40" s="277">
        <f>D42-F41</f>
        <v>0</v>
      </c>
    </row>
    <row r="41" spans="1:6" ht="20.25" customHeight="1">
      <c r="A41" s="121" t="s">
        <v>407</v>
      </c>
      <c r="B41" s="85" t="s">
        <v>518</v>
      </c>
      <c r="C41" s="164">
        <f>C33</f>
        <v>4186099.9999999995</v>
      </c>
      <c r="D41" s="164">
        <f>C41*0.051-18572.4+94+0.98+25155.62</f>
        <v>220169.3</v>
      </c>
      <c r="F41">
        <f>'стр.1_4'!FM79+'стр.1_4'!FN79+'стр.1_4'!FO79</f>
        <v>1264200</v>
      </c>
    </row>
    <row r="42" spans="1:6" ht="20.25" customHeight="1">
      <c r="A42" s="85"/>
      <c r="B42" s="87" t="s">
        <v>456</v>
      </c>
      <c r="C42" s="164"/>
      <c r="D42" s="168">
        <f>D32+D36</f>
        <v>1264199.9999999998</v>
      </c>
      <c r="F42" s="105">
        <f>'стр.1_4'!FM77+'стр.1_4'!FN77+'стр.1_4'!FO77</f>
        <v>4186100</v>
      </c>
    </row>
    <row r="43" spans="1:4" ht="20.25" customHeight="1">
      <c r="A43" s="77"/>
      <c r="B43" s="143" t="s">
        <v>464</v>
      </c>
      <c r="C43" s="89" t="s">
        <v>47</v>
      </c>
      <c r="D43" s="164"/>
    </row>
    <row r="44" spans="1:4" ht="20.25" customHeight="1">
      <c r="A44" s="121" t="s">
        <v>401</v>
      </c>
      <c r="B44" s="85" t="s">
        <v>509</v>
      </c>
      <c r="C44" s="77" t="s">
        <v>47</v>
      </c>
      <c r="D44" s="164">
        <f>D45</f>
        <v>4400</v>
      </c>
    </row>
    <row r="45" spans="1:4" ht="20.25" customHeight="1">
      <c r="A45" s="165"/>
      <c r="B45" s="85" t="s">
        <v>510</v>
      </c>
      <c r="C45" s="164">
        <f>'1.1. (211)'!K41</f>
        <v>20000</v>
      </c>
      <c r="D45" s="164">
        <f>C45*0.22</f>
        <v>4400</v>
      </c>
    </row>
    <row r="46" spans="1:4" ht="20.25" customHeight="1">
      <c r="A46" s="165"/>
      <c r="B46" s="85" t="s">
        <v>511</v>
      </c>
      <c r="C46" s="164"/>
      <c r="D46" s="164"/>
    </row>
    <row r="47" spans="1:4" ht="33" customHeight="1">
      <c r="A47" s="165"/>
      <c r="B47" s="85" t="s">
        <v>512</v>
      </c>
      <c r="C47" s="164"/>
      <c r="D47" s="164"/>
    </row>
    <row r="48" spans="1:4" ht="20.25" customHeight="1">
      <c r="A48" s="121" t="s">
        <v>403</v>
      </c>
      <c r="B48" s="85" t="s">
        <v>513</v>
      </c>
      <c r="C48" s="103" t="s">
        <v>47</v>
      </c>
      <c r="D48" s="164">
        <f>D49+D51+D52+D53</f>
        <v>1640</v>
      </c>
    </row>
    <row r="49" spans="1:4" ht="35.25" customHeight="1">
      <c r="A49" s="165"/>
      <c r="B49" s="85" t="s">
        <v>514</v>
      </c>
      <c r="C49" s="164">
        <f>C45</f>
        <v>20000</v>
      </c>
      <c r="D49" s="164">
        <f>C49*0.029</f>
        <v>580</v>
      </c>
    </row>
    <row r="50" spans="1:4" ht="36" customHeight="1">
      <c r="A50" s="165"/>
      <c r="B50" s="85" t="s">
        <v>515</v>
      </c>
      <c r="C50" s="164"/>
      <c r="D50" s="164"/>
    </row>
    <row r="51" spans="1:4" ht="29.25" customHeight="1">
      <c r="A51" s="165" t="s">
        <v>405</v>
      </c>
      <c r="B51" s="85" t="s">
        <v>516</v>
      </c>
      <c r="C51" s="164">
        <f>C45</f>
        <v>20000</v>
      </c>
      <c r="D51" s="164">
        <f>C51*0.002</f>
        <v>40</v>
      </c>
    </row>
    <row r="52" spans="1:4" ht="31.5" customHeight="1">
      <c r="A52" s="165"/>
      <c r="B52" s="166" t="s">
        <v>517</v>
      </c>
      <c r="C52" s="164"/>
      <c r="D52" s="167"/>
    </row>
    <row r="53" spans="1:4" ht="20.25" customHeight="1">
      <c r="A53" s="121" t="s">
        <v>407</v>
      </c>
      <c r="B53" s="85" t="s">
        <v>518</v>
      </c>
      <c r="C53" s="164">
        <f>C45</f>
        <v>20000</v>
      </c>
      <c r="D53" s="164">
        <f>C53*0.051</f>
        <v>1019.9999999999999</v>
      </c>
    </row>
    <row r="54" spans="1:6" ht="20.25" customHeight="1">
      <c r="A54" s="85"/>
      <c r="B54" s="87" t="s">
        <v>456</v>
      </c>
      <c r="C54" s="164"/>
      <c r="D54" s="168">
        <f>D44+D48</f>
        <v>6040</v>
      </c>
      <c r="F54" s="277">
        <f>6040-D54</f>
        <v>0</v>
      </c>
    </row>
    <row r="55" spans="1:4" ht="20.25" customHeight="1">
      <c r="A55" s="77"/>
      <c r="B55" s="143" t="s">
        <v>483</v>
      </c>
      <c r="C55" s="89" t="s">
        <v>47</v>
      </c>
      <c r="D55" s="164"/>
    </row>
    <row r="56" spans="1:4" ht="27" customHeight="1">
      <c r="A56" s="121" t="s">
        <v>401</v>
      </c>
      <c r="B56" s="169" t="s">
        <v>426</v>
      </c>
      <c r="C56" s="77" t="s">
        <v>47</v>
      </c>
      <c r="D56" s="164">
        <v>0</v>
      </c>
    </row>
    <row r="57" spans="1:4" ht="20.25" customHeight="1">
      <c r="A57" s="85"/>
      <c r="B57" s="87" t="s">
        <v>456</v>
      </c>
      <c r="C57" s="164"/>
      <c r="D57" s="168">
        <f>D56</f>
        <v>0</v>
      </c>
    </row>
    <row r="58" spans="1:4" ht="13.5">
      <c r="A58" s="75"/>
      <c r="B58" s="75"/>
      <c r="C58" s="75"/>
      <c r="D58" s="75"/>
    </row>
    <row r="59" spans="1:4" ht="13.5">
      <c r="A59" s="75"/>
      <c r="B59" s="106" t="s">
        <v>466</v>
      </c>
      <c r="C59" s="75"/>
      <c r="D59" s="138">
        <f>'стр.1_4'!GD79</f>
        <v>0</v>
      </c>
    </row>
    <row r="60" spans="1:4" ht="13.5">
      <c r="A60" s="75"/>
      <c r="B60" s="106" t="s">
        <v>334</v>
      </c>
      <c r="C60" s="75"/>
      <c r="D60" s="75">
        <f>'стр.1_4'!GC79+'стр.1_4'!GJ79+'стр.1_4'!GK79</f>
        <v>0</v>
      </c>
    </row>
    <row r="61" spans="1:4" ht="13.5">
      <c r="A61" s="75"/>
      <c r="B61" s="106" t="s">
        <v>756</v>
      </c>
      <c r="C61" s="75"/>
      <c r="D61" s="75">
        <f>'стр.1_4'!GE79+'стр.1_4'!GM79</f>
        <v>0</v>
      </c>
    </row>
    <row r="62" spans="1:4" ht="13.5">
      <c r="A62" s="75"/>
      <c r="B62" s="106" t="s">
        <v>773</v>
      </c>
      <c r="C62" s="75"/>
      <c r="D62" s="75"/>
    </row>
    <row r="63" spans="1:4" ht="13.5">
      <c r="A63" s="75"/>
      <c r="B63" s="106"/>
      <c r="C63" s="75"/>
      <c r="D63" s="75"/>
    </row>
    <row r="64" spans="1:4" ht="13.5">
      <c r="A64" s="75"/>
      <c r="B64" s="75" t="s">
        <v>734</v>
      </c>
      <c r="C64" s="75"/>
      <c r="D64" s="75"/>
    </row>
    <row r="65" spans="1:4" ht="13.5">
      <c r="A65" s="75"/>
      <c r="B65" s="106" t="s">
        <v>519</v>
      </c>
      <c r="C65" s="75"/>
      <c r="D65" s="75">
        <f>'стр.1_4'!FL35+'стр.1_4'!FR35</f>
        <v>0</v>
      </c>
    </row>
    <row r="66" spans="1:4" ht="13.5">
      <c r="A66" s="75"/>
      <c r="B66" s="106" t="s">
        <v>468</v>
      </c>
      <c r="C66" s="75"/>
      <c r="D66" s="115">
        <f>'стр.1_4'!FQ35</f>
        <v>0</v>
      </c>
    </row>
    <row r="67" spans="1:6" ht="13.5">
      <c r="A67" s="75"/>
      <c r="B67" s="106" t="s">
        <v>463</v>
      </c>
      <c r="C67" s="75"/>
      <c r="D67" s="75">
        <v>0</v>
      </c>
      <c r="F67" s="288">
        <f>'стр.1_4'!DF72-F69</f>
        <v>-0.011011304333806038</v>
      </c>
    </row>
    <row r="69" ht="12.75">
      <c r="F69" s="170">
        <f>D18+D30+D42+D54+D57+D59+D60+D65+D66+D67+D61+D62</f>
        <v>16245304.834359998</v>
      </c>
    </row>
    <row r="192" ht="12.75"/>
  </sheetData>
  <sheetProtection/>
  <mergeCells count="1">
    <mergeCell ref="B1:D1"/>
  </mergeCells>
  <hyperlinks>
    <hyperlink ref="B28" location="P192" display="P192"/>
    <hyperlink ref="B40" location="P192" display="P192"/>
    <hyperlink ref="B52" location="P192" display="P192"/>
    <hyperlink ref="B16" location="P192" display="P192"/>
  </hyperlinks>
  <printOptions/>
  <pageMargins left="0.7" right="0.7" top="0.75" bottom="0.75" header="0.3" footer="0.3"/>
  <pageSetup horizontalDpi="600" verticalDpi="600" orientation="portrait" paperSize="9" scale="64" r:id="rId1"/>
</worksheet>
</file>

<file path=xl/worksheets/sheet12.xml><?xml version="1.0" encoding="utf-8"?>
<worksheet xmlns="http://schemas.openxmlformats.org/spreadsheetml/2006/main" xmlns:r="http://schemas.openxmlformats.org/officeDocument/2006/relationships">
  <sheetPr>
    <tabColor rgb="FFFFFF00"/>
  </sheetPr>
  <dimension ref="A1:K51"/>
  <sheetViews>
    <sheetView view="pageBreakPreview" zoomScale="60" zoomScalePageLayoutView="0" workbookViewId="0" topLeftCell="A1">
      <selection activeCell="K12" sqref="K12"/>
    </sheetView>
  </sheetViews>
  <sheetFormatPr defaultColWidth="9.00390625" defaultRowHeight="12.75"/>
  <cols>
    <col min="2" max="2" width="39.625" style="0" customWidth="1"/>
    <col min="4" max="4" width="15.625" style="0" customWidth="1"/>
    <col min="6" max="6" width="20.50390625" style="0" customWidth="1"/>
    <col min="7" max="7" width="18.125" style="0" customWidth="1"/>
    <col min="8" max="8" width="16.625" style="0" customWidth="1"/>
    <col min="10" max="10" width="11.375" style="0" bestFit="1" customWidth="1"/>
  </cols>
  <sheetData>
    <row r="1" spans="1:8" ht="13.5">
      <c r="A1" s="75"/>
      <c r="B1" s="620" t="s">
        <v>520</v>
      </c>
      <c r="C1" s="620"/>
      <c r="D1" s="620"/>
      <c r="E1" s="620"/>
      <c r="F1" s="620"/>
      <c r="G1" s="620"/>
      <c r="H1" s="620"/>
    </row>
    <row r="2" spans="1:8" ht="13.5">
      <c r="A2" s="106" t="s">
        <v>521</v>
      </c>
      <c r="B2" s="75"/>
      <c r="C2" s="75"/>
      <c r="D2" s="75"/>
      <c r="E2" s="75"/>
      <c r="F2" s="75"/>
      <c r="G2" s="75"/>
      <c r="H2" s="75"/>
    </row>
    <row r="3" spans="1:8" ht="13.5">
      <c r="A3" s="106" t="s">
        <v>440</v>
      </c>
      <c r="B3" s="75"/>
      <c r="C3" s="75"/>
      <c r="D3" s="75"/>
      <c r="E3" s="75"/>
      <c r="F3" s="75"/>
      <c r="G3" s="75"/>
      <c r="H3" s="75"/>
    </row>
    <row r="4" spans="1:8" ht="13.5">
      <c r="A4" s="75"/>
      <c r="B4" s="75"/>
      <c r="C4" s="75"/>
      <c r="D4" s="75"/>
      <c r="E4" s="75"/>
      <c r="F4" s="75"/>
      <c r="G4" s="75"/>
      <c r="H4" s="75"/>
    </row>
    <row r="5" spans="1:8" ht="54.75">
      <c r="A5" s="77" t="s">
        <v>522</v>
      </c>
      <c r="B5" s="77" t="s">
        <v>472</v>
      </c>
      <c r="C5" s="141" t="s">
        <v>481</v>
      </c>
      <c r="D5" s="77" t="s">
        <v>523</v>
      </c>
      <c r="E5" s="77" t="s">
        <v>524</v>
      </c>
      <c r="F5" s="77" t="s">
        <v>525</v>
      </c>
      <c r="G5" s="171" t="s">
        <v>782</v>
      </c>
      <c r="H5" s="171" t="s">
        <v>783</v>
      </c>
    </row>
    <row r="6" spans="1:11" ht="30">
      <c r="A6" s="77">
        <v>1</v>
      </c>
      <c r="B6" s="77">
        <v>2</v>
      </c>
      <c r="C6" s="77"/>
      <c r="D6" s="77">
        <v>3</v>
      </c>
      <c r="E6" s="77">
        <v>4</v>
      </c>
      <c r="F6" s="77">
        <v>5</v>
      </c>
      <c r="G6" s="172"/>
      <c r="H6" s="172"/>
      <c r="K6" s="269"/>
    </row>
    <row r="7" spans="1:8" ht="13.5">
      <c r="A7" s="77"/>
      <c r="B7" s="143" t="s">
        <v>463</v>
      </c>
      <c r="C7" s="143"/>
      <c r="D7" s="77"/>
      <c r="E7" s="77"/>
      <c r="F7" s="77"/>
      <c r="G7" s="172"/>
      <c r="H7" s="172"/>
    </row>
    <row r="8" spans="1:8" ht="30" customHeight="1">
      <c r="A8" s="85">
        <v>1</v>
      </c>
      <c r="B8" s="85" t="s">
        <v>526</v>
      </c>
      <c r="C8" s="78">
        <v>29101</v>
      </c>
      <c r="D8" s="103">
        <v>3893983</v>
      </c>
      <c r="E8" s="103">
        <v>2.2</v>
      </c>
      <c r="F8" s="103">
        <f>G8</f>
        <v>40975.72</v>
      </c>
      <c r="G8" s="173">
        <f>'стр.1_4'!FM102-G15</f>
        <v>40975.72</v>
      </c>
      <c r="H8" s="142">
        <v>0</v>
      </c>
    </row>
    <row r="9" spans="1:8" ht="18" customHeight="1">
      <c r="A9" s="174" t="s">
        <v>496</v>
      </c>
      <c r="B9" s="85" t="s">
        <v>527</v>
      </c>
      <c r="C9" s="85"/>
      <c r="D9" s="77"/>
      <c r="E9" s="77"/>
      <c r="F9" s="77"/>
      <c r="G9" s="142"/>
      <c r="H9" s="142"/>
    </row>
    <row r="10" spans="1:8" ht="13.5">
      <c r="A10" s="85"/>
      <c r="B10" s="87" t="s">
        <v>456</v>
      </c>
      <c r="C10" s="87"/>
      <c r="D10" s="89" t="s">
        <v>47</v>
      </c>
      <c r="E10" s="89" t="s">
        <v>47</v>
      </c>
      <c r="F10" s="103">
        <f>F8</f>
        <v>40975.72</v>
      </c>
      <c r="G10" s="103">
        <f>G8</f>
        <v>40975.72</v>
      </c>
      <c r="H10" s="103">
        <f>H8</f>
        <v>0</v>
      </c>
    </row>
    <row r="11" spans="1:8" ht="13.5">
      <c r="A11" s="75"/>
      <c r="B11" s="75"/>
      <c r="C11" s="75"/>
      <c r="D11" s="75"/>
      <c r="E11" s="75"/>
      <c r="F11" s="75"/>
      <c r="G11" s="75"/>
      <c r="H11" s="75"/>
    </row>
    <row r="12" spans="1:8" ht="54.75">
      <c r="A12" s="77" t="s">
        <v>522</v>
      </c>
      <c r="B12" s="77" t="s">
        <v>472</v>
      </c>
      <c r="C12" s="141" t="s">
        <v>481</v>
      </c>
      <c r="D12" s="77" t="s">
        <v>528</v>
      </c>
      <c r="E12" s="77" t="s">
        <v>524</v>
      </c>
      <c r="F12" s="77" t="s">
        <v>529</v>
      </c>
      <c r="G12" s="171" t="s">
        <v>735</v>
      </c>
      <c r="H12" s="171" t="s">
        <v>734</v>
      </c>
    </row>
    <row r="13" spans="1:8" ht="13.5">
      <c r="A13" s="77">
        <v>1</v>
      </c>
      <c r="B13" s="77">
        <v>2</v>
      </c>
      <c r="C13" s="77"/>
      <c r="D13" s="77">
        <v>3</v>
      </c>
      <c r="E13" s="77">
        <v>4</v>
      </c>
      <c r="F13" s="77">
        <v>5</v>
      </c>
      <c r="G13" s="172"/>
      <c r="H13" s="172"/>
    </row>
    <row r="14" spans="1:8" ht="13.5">
      <c r="A14" s="77"/>
      <c r="B14" s="143" t="s">
        <v>463</v>
      </c>
      <c r="C14" s="143"/>
      <c r="D14" s="77"/>
      <c r="E14" s="77"/>
      <c r="F14" s="77"/>
      <c r="G14" s="172"/>
      <c r="H14" s="172"/>
    </row>
    <row r="15" spans="1:8" ht="25.5" customHeight="1">
      <c r="A15" s="85">
        <v>1</v>
      </c>
      <c r="B15" s="85" t="s">
        <v>530</v>
      </c>
      <c r="C15" s="78">
        <v>29101</v>
      </c>
      <c r="D15" s="164">
        <v>89139169.09</v>
      </c>
      <c r="E15" s="164">
        <v>0.63</v>
      </c>
      <c r="F15" s="103">
        <f>G15+H15</f>
        <v>28741.28</v>
      </c>
      <c r="G15" s="173">
        <v>28741.28</v>
      </c>
      <c r="H15" s="173">
        <v>0</v>
      </c>
    </row>
    <row r="16" spans="1:8" ht="13.5">
      <c r="A16" s="85"/>
      <c r="B16" s="85"/>
      <c r="C16" s="85"/>
      <c r="D16" s="85"/>
      <c r="E16" s="85"/>
      <c r="F16" s="103"/>
      <c r="G16" s="173"/>
      <c r="H16" s="173"/>
    </row>
    <row r="17" spans="1:8" ht="13.5">
      <c r="A17" s="85"/>
      <c r="B17" s="87" t="s">
        <v>456</v>
      </c>
      <c r="C17" s="87"/>
      <c r="D17" s="89" t="s">
        <v>47</v>
      </c>
      <c r="E17" s="89" t="s">
        <v>47</v>
      </c>
      <c r="F17" s="103">
        <f>F15</f>
        <v>28741.28</v>
      </c>
      <c r="G17" s="103">
        <f>G15</f>
        <v>28741.28</v>
      </c>
      <c r="H17" s="103">
        <f>H15</f>
        <v>0</v>
      </c>
    </row>
    <row r="18" spans="1:8" ht="13.5">
      <c r="A18" s="75"/>
      <c r="B18" s="75"/>
      <c r="C18" s="75"/>
      <c r="D18" s="75"/>
      <c r="E18" s="75"/>
      <c r="F18" s="75"/>
      <c r="G18" s="75"/>
      <c r="H18" s="75"/>
    </row>
    <row r="19" spans="1:8" ht="54.75">
      <c r="A19" s="77" t="s">
        <v>522</v>
      </c>
      <c r="B19" s="77" t="s">
        <v>472</v>
      </c>
      <c r="C19" s="141" t="s">
        <v>481</v>
      </c>
      <c r="D19" s="77" t="s">
        <v>523</v>
      </c>
      <c r="E19" s="77" t="s">
        <v>524</v>
      </c>
      <c r="F19" s="77" t="s">
        <v>525</v>
      </c>
      <c r="G19" s="171" t="s">
        <v>735</v>
      </c>
      <c r="H19" s="171" t="s">
        <v>734</v>
      </c>
    </row>
    <row r="20" spans="1:8" ht="13.5">
      <c r="A20" s="77">
        <v>1</v>
      </c>
      <c r="B20" s="77">
        <v>2</v>
      </c>
      <c r="C20" s="77"/>
      <c r="D20" s="77">
        <v>3</v>
      </c>
      <c r="E20" s="77">
        <v>4</v>
      </c>
      <c r="F20" s="77">
        <v>5</v>
      </c>
      <c r="G20" s="172"/>
      <c r="H20" s="172"/>
    </row>
    <row r="21" spans="1:8" ht="25.5" customHeight="1">
      <c r="A21" s="77"/>
      <c r="B21" s="171" t="s">
        <v>464</v>
      </c>
      <c r="C21" s="143"/>
      <c r="D21" s="77"/>
      <c r="E21" s="77"/>
      <c r="F21" s="77"/>
      <c r="G21" s="172"/>
      <c r="H21" s="172"/>
    </row>
    <row r="22" spans="1:8" ht="21.75" customHeight="1">
      <c r="A22" s="85">
        <v>1</v>
      </c>
      <c r="B22" s="85" t="s">
        <v>526</v>
      </c>
      <c r="C22" s="78">
        <v>29101</v>
      </c>
      <c r="D22" s="164"/>
      <c r="E22" s="164"/>
      <c r="F22" s="175">
        <v>0</v>
      </c>
      <c r="G22" s="176">
        <v>0</v>
      </c>
      <c r="H22" s="172"/>
    </row>
    <row r="23" spans="1:8" ht="25.5" customHeight="1">
      <c r="A23" s="174" t="s">
        <v>496</v>
      </c>
      <c r="B23" s="85" t="s">
        <v>527</v>
      </c>
      <c r="C23" s="85"/>
      <c r="D23" s="85"/>
      <c r="E23" s="85"/>
      <c r="F23" s="77"/>
      <c r="G23" s="172"/>
      <c r="H23" s="172"/>
    </row>
    <row r="24" spans="1:8" ht="13.5">
      <c r="A24" s="85"/>
      <c r="B24" s="87" t="s">
        <v>456</v>
      </c>
      <c r="C24" s="87"/>
      <c r="D24" s="89" t="s">
        <v>47</v>
      </c>
      <c r="E24" s="89" t="s">
        <v>47</v>
      </c>
      <c r="F24" s="103">
        <f>F22</f>
        <v>0</v>
      </c>
      <c r="G24" s="103">
        <f>G22</f>
        <v>0</v>
      </c>
      <c r="H24" s="103">
        <f>H22</f>
        <v>0</v>
      </c>
    </row>
    <row r="25" spans="1:8" ht="13.5">
      <c r="A25" s="75"/>
      <c r="B25" s="75"/>
      <c r="C25" s="75"/>
      <c r="D25" s="75"/>
      <c r="E25" s="75"/>
      <c r="F25" s="75"/>
      <c r="G25" s="75"/>
      <c r="H25" s="75"/>
    </row>
    <row r="26" spans="1:8" ht="13.5">
      <c r="A26" s="106" t="s">
        <v>531</v>
      </c>
      <c r="B26" s="75"/>
      <c r="C26" s="75"/>
      <c r="D26" s="75"/>
      <c r="E26" s="75"/>
      <c r="F26" s="75"/>
      <c r="G26" s="75"/>
      <c r="H26" s="75"/>
    </row>
    <row r="27" spans="1:8" ht="13.5">
      <c r="A27" s="106" t="s">
        <v>532</v>
      </c>
      <c r="B27" s="75"/>
      <c r="C27" s="75"/>
      <c r="D27" s="75"/>
      <c r="E27" s="75"/>
      <c r="F27" s="75"/>
      <c r="G27" s="75"/>
      <c r="H27" s="75"/>
    </row>
    <row r="28" spans="1:8" ht="13.5">
      <c r="A28" s="177" t="s">
        <v>533</v>
      </c>
      <c r="B28" s="75"/>
      <c r="C28" s="75"/>
      <c r="D28" s="75"/>
      <c r="E28" s="75"/>
      <c r="F28" s="75"/>
      <c r="G28" s="75"/>
      <c r="H28" s="75"/>
    </row>
    <row r="29" spans="1:8" ht="13.5">
      <c r="A29" s="178"/>
      <c r="B29" s="75"/>
      <c r="C29" s="75"/>
      <c r="D29" s="75"/>
      <c r="E29" s="75"/>
      <c r="F29" s="75"/>
      <c r="G29" s="75"/>
      <c r="H29" s="75"/>
    </row>
    <row r="30" spans="1:8" ht="41.25">
      <c r="A30" s="77" t="s">
        <v>522</v>
      </c>
      <c r="B30" s="77" t="s">
        <v>472</v>
      </c>
      <c r="C30" s="141" t="s">
        <v>481</v>
      </c>
      <c r="D30" s="77" t="s">
        <v>523</v>
      </c>
      <c r="E30" s="77" t="s">
        <v>524</v>
      </c>
      <c r="F30" s="77" t="s">
        <v>534</v>
      </c>
      <c r="G30" s="171" t="s">
        <v>735</v>
      </c>
      <c r="H30" s="171" t="s">
        <v>734</v>
      </c>
    </row>
    <row r="31" spans="1:8" ht="13.5">
      <c r="A31" s="77">
        <v>1</v>
      </c>
      <c r="B31" s="77">
        <v>2</v>
      </c>
      <c r="C31" s="77"/>
      <c r="D31" s="77">
        <v>3</v>
      </c>
      <c r="E31" s="77">
        <v>4</v>
      </c>
      <c r="F31" s="77">
        <v>5</v>
      </c>
      <c r="G31" s="172"/>
      <c r="H31" s="172"/>
    </row>
    <row r="32" spans="1:8" ht="13.5">
      <c r="A32" s="77"/>
      <c r="B32" s="143" t="s">
        <v>491</v>
      </c>
      <c r="C32" s="143"/>
      <c r="D32" s="77"/>
      <c r="E32" s="77"/>
      <c r="F32" s="77"/>
      <c r="G32" s="172"/>
      <c r="H32" s="172"/>
    </row>
    <row r="33" spans="1:8" ht="30.75" customHeight="1">
      <c r="A33" s="85">
        <v>1</v>
      </c>
      <c r="B33" s="85" t="s">
        <v>535</v>
      </c>
      <c r="C33" s="78">
        <v>29101</v>
      </c>
      <c r="D33" s="85"/>
      <c r="E33" s="85"/>
      <c r="F33" s="85"/>
      <c r="G33" s="172"/>
      <c r="H33" s="172"/>
    </row>
    <row r="34" spans="1:8" ht="13.5">
      <c r="A34" s="85">
        <v>2</v>
      </c>
      <c r="B34" s="85"/>
      <c r="C34" s="85"/>
      <c r="D34" s="85"/>
      <c r="E34" s="85"/>
      <c r="F34" s="85"/>
      <c r="G34" s="172"/>
      <c r="H34" s="172"/>
    </row>
    <row r="35" spans="1:8" ht="13.5">
      <c r="A35" s="85"/>
      <c r="B35" s="87" t="s">
        <v>456</v>
      </c>
      <c r="C35" s="87"/>
      <c r="D35" s="89" t="s">
        <v>47</v>
      </c>
      <c r="E35" s="89" t="s">
        <v>47</v>
      </c>
      <c r="F35" s="85"/>
      <c r="G35" s="172"/>
      <c r="H35" s="172"/>
    </row>
    <row r="36" spans="1:8" ht="13.5">
      <c r="A36" s="75"/>
      <c r="B36" s="75"/>
      <c r="C36" s="75"/>
      <c r="D36" s="75"/>
      <c r="E36" s="75"/>
      <c r="F36" s="75"/>
      <c r="G36" s="75"/>
      <c r="H36" s="75"/>
    </row>
    <row r="37" spans="1:8" ht="13.5">
      <c r="A37" s="106" t="s">
        <v>536</v>
      </c>
      <c r="B37" s="75"/>
      <c r="C37" s="75"/>
      <c r="D37" s="75"/>
      <c r="E37" s="75"/>
      <c r="F37" s="75"/>
      <c r="G37" s="75"/>
      <c r="H37" s="75"/>
    </row>
    <row r="38" spans="1:8" ht="13.5">
      <c r="A38" s="106" t="s">
        <v>532</v>
      </c>
      <c r="B38" s="75"/>
      <c r="C38" s="75"/>
      <c r="D38" s="75"/>
      <c r="E38" s="75"/>
      <c r="F38" s="75"/>
      <c r="G38" s="75"/>
      <c r="H38" s="75"/>
    </row>
    <row r="39" spans="1:8" ht="13.5">
      <c r="A39" s="177" t="s">
        <v>537</v>
      </c>
      <c r="B39" s="75"/>
      <c r="C39" s="75"/>
      <c r="D39" s="75"/>
      <c r="E39" s="75"/>
      <c r="F39" s="75"/>
      <c r="G39" s="75"/>
      <c r="H39" s="75"/>
    </row>
    <row r="40" spans="1:8" ht="13.5">
      <c r="A40" s="75"/>
      <c r="B40" s="75"/>
      <c r="C40" s="75"/>
      <c r="D40" s="75"/>
      <c r="E40" s="75"/>
      <c r="F40" s="75"/>
      <c r="G40" s="75"/>
      <c r="H40" s="75"/>
    </row>
    <row r="41" spans="1:8" ht="54.75">
      <c r="A41" s="77" t="s">
        <v>471</v>
      </c>
      <c r="B41" s="141" t="s">
        <v>0</v>
      </c>
      <c r="C41" s="141" t="s">
        <v>481</v>
      </c>
      <c r="D41" s="77" t="s">
        <v>538</v>
      </c>
      <c r="E41" s="77" t="s">
        <v>539</v>
      </c>
      <c r="F41" s="77" t="s">
        <v>540</v>
      </c>
      <c r="G41" s="171" t="s">
        <v>735</v>
      </c>
      <c r="H41" s="171" t="s">
        <v>734</v>
      </c>
    </row>
    <row r="42" spans="1:8" ht="13.5">
      <c r="A42" s="142">
        <v>1</v>
      </c>
      <c r="B42" s="142">
        <v>2</v>
      </c>
      <c r="C42" s="142"/>
      <c r="D42" s="142">
        <v>3</v>
      </c>
      <c r="E42" s="142">
        <v>4</v>
      </c>
      <c r="F42" s="142">
        <v>7</v>
      </c>
      <c r="G42" s="172"/>
      <c r="H42" s="172"/>
    </row>
    <row r="43" spans="1:8" ht="13.5">
      <c r="A43" s="142"/>
      <c r="B43" s="143" t="s">
        <v>483</v>
      </c>
      <c r="C43" s="143"/>
      <c r="D43" s="142"/>
      <c r="E43" s="142"/>
      <c r="F43" s="142"/>
      <c r="G43" s="172"/>
      <c r="H43" s="172"/>
    </row>
    <row r="44" spans="1:8" ht="30" customHeight="1">
      <c r="A44" s="141" t="s">
        <v>401</v>
      </c>
      <c r="B44" s="154" t="s">
        <v>541</v>
      </c>
      <c r="C44" s="77"/>
      <c r="D44" s="154"/>
      <c r="E44" s="179"/>
      <c r="F44" s="145">
        <v>0</v>
      </c>
      <c r="G44" s="145">
        <v>0</v>
      </c>
      <c r="H44" s="141"/>
    </row>
    <row r="45" spans="1:8" ht="13.5">
      <c r="A45" s="141" t="s">
        <v>403</v>
      </c>
      <c r="B45" s="154" t="s">
        <v>720</v>
      </c>
      <c r="C45" s="154"/>
      <c r="D45" s="180"/>
      <c r="E45" s="179"/>
      <c r="F45" s="145">
        <f>G45+H45</f>
        <v>0</v>
      </c>
      <c r="G45" s="145">
        <v>0</v>
      </c>
      <c r="H45" s="141">
        <f>'стр.1_4'!FM57+'стр.1_4'!FM58</f>
        <v>0</v>
      </c>
    </row>
    <row r="46" spans="1:10" ht="13.5">
      <c r="A46" s="143"/>
      <c r="B46" s="155" t="s">
        <v>456</v>
      </c>
      <c r="C46" s="155"/>
      <c r="D46" s="143" t="s">
        <v>47</v>
      </c>
      <c r="E46" s="159" t="s">
        <v>47</v>
      </c>
      <c r="F46" s="148">
        <f>F44+F45</f>
        <v>0</v>
      </c>
      <c r="G46" s="148">
        <f>G44+G45</f>
        <v>0</v>
      </c>
      <c r="H46" s="148">
        <f>H44</f>
        <v>0</v>
      </c>
      <c r="J46" s="91"/>
    </row>
    <row r="47" spans="1:10" ht="13.5">
      <c r="A47" s="75"/>
      <c r="B47" s="75"/>
      <c r="C47" s="75"/>
      <c r="D47" s="75"/>
      <c r="E47" s="75"/>
      <c r="F47" s="75"/>
      <c r="G47" s="75"/>
      <c r="H47" s="75"/>
      <c r="J47" s="105">
        <f>'стр.1_4'!DF80+'стр.1_4'!DF82</f>
        <v>69717</v>
      </c>
    </row>
    <row r="48" spans="1:10" ht="13.5">
      <c r="A48" s="75"/>
      <c r="B48" s="75"/>
      <c r="C48" s="75"/>
      <c r="D48" s="75"/>
      <c r="E48" s="75"/>
      <c r="F48" s="75"/>
      <c r="G48" s="75"/>
      <c r="H48" s="75"/>
      <c r="J48" s="170">
        <f>F10+F17+F24+F35+F46</f>
        <v>69717</v>
      </c>
    </row>
    <row r="49" spans="1:10" ht="13.5">
      <c r="A49" s="75"/>
      <c r="B49" s="75"/>
      <c r="C49" s="75"/>
      <c r="D49" s="75"/>
      <c r="E49" s="75"/>
      <c r="F49" s="75"/>
      <c r="G49" s="75"/>
      <c r="H49" s="75"/>
      <c r="J49" s="105">
        <f>J47-J48</f>
        <v>0</v>
      </c>
    </row>
    <row r="50" spans="1:8" ht="13.5">
      <c r="A50" s="75"/>
      <c r="B50" s="75"/>
      <c r="C50" s="75"/>
      <c r="D50" s="75"/>
      <c r="E50" s="75"/>
      <c r="F50" s="75"/>
      <c r="G50" s="75"/>
      <c r="H50" s="75"/>
    </row>
    <row r="51" spans="1:8" ht="13.5">
      <c r="A51" s="75"/>
      <c r="B51" s="75"/>
      <c r="C51" s="75"/>
      <c r="D51" s="75"/>
      <c r="E51" s="75"/>
      <c r="F51" s="75"/>
      <c r="G51" s="75"/>
      <c r="H51" s="75"/>
    </row>
  </sheetData>
  <sheetProtection/>
  <mergeCells count="1">
    <mergeCell ref="B1:H1"/>
  </mergeCells>
  <printOptions/>
  <pageMargins left="0.7" right="0.7" top="0.75" bottom="0.75" header="0.3" footer="0.3"/>
  <pageSetup horizontalDpi="600" verticalDpi="600" orientation="portrait" paperSize="9" scale="65" r:id="rId1"/>
</worksheet>
</file>

<file path=xl/worksheets/sheet13.xml><?xml version="1.0" encoding="utf-8"?>
<worksheet xmlns="http://schemas.openxmlformats.org/spreadsheetml/2006/main" xmlns:r="http://schemas.openxmlformats.org/officeDocument/2006/relationships">
  <sheetPr>
    <tabColor rgb="FFFFFF00"/>
  </sheetPr>
  <dimension ref="A1:AO28"/>
  <sheetViews>
    <sheetView view="pageBreakPreview" zoomScale="85" zoomScaleSheetLayoutView="85" zoomScalePageLayoutView="0" workbookViewId="0" topLeftCell="A1">
      <selection activeCell="J11" sqref="J11"/>
    </sheetView>
  </sheetViews>
  <sheetFormatPr defaultColWidth="9.00390625" defaultRowHeight="12.75"/>
  <cols>
    <col min="2" max="2" width="47.50390625" style="0" customWidth="1"/>
    <col min="6" max="6" width="11.375" style="0" customWidth="1"/>
    <col min="7" max="7" width="14.125" style="0" customWidth="1"/>
    <col min="8" max="8" width="12.375" style="0" customWidth="1"/>
    <col min="9" max="9" width="13.50390625" style="0" customWidth="1"/>
    <col min="11" max="11" width="9.50390625" style="0" bestFit="1" customWidth="1"/>
  </cols>
  <sheetData>
    <row r="1" spans="1:7" ht="13.5">
      <c r="A1" s="106" t="s">
        <v>542</v>
      </c>
      <c r="B1" s="75"/>
      <c r="C1" s="75"/>
      <c r="D1" s="75"/>
      <c r="E1" s="75"/>
      <c r="F1" s="75"/>
      <c r="G1" s="75"/>
    </row>
    <row r="2" spans="1:7" ht="13.5">
      <c r="A2" s="106"/>
      <c r="B2" s="75"/>
      <c r="C2" s="75"/>
      <c r="D2" s="75"/>
      <c r="E2" s="75"/>
      <c r="F2" s="75"/>
      <c r="G2" s="75"/>
    </row>
    <row r="3" spans="1:7" ht="13.5">
      <c r="A3" s="106" t="s">
        <v>543</v>
      </c>
      <c r="B3" s="75"/>
      <c r="C3" s="75"/>
      <c r="D3" s="75"/>
      <c r="E3" s="75"/>
      <c r="F3" s="75"/>
      <c r="G3" s="75"/>
    </row>
    <row r="4" spans="1:41" ht="13.5">
      <c r="A4" s="621" t="s">
        <v>544</v>
      </c>
      <c r="B4" s="621"/>
      <c r="C4" s="621"/>
      <c r="D4" s="621"/>
      <c r="E4" s="621"/>
      <c r="F4" s="621"/>
      <c r="G4" s="621"/>
      <c r="H4" s="621"/>
      <c r="I4" s="621"/>
      <c r="J4" s="621"/>
      <c r="K4" s="621"/>
      <c r="L4" s="621"/>
      <c r="M4" s="621"/>
      <c r="N4" s="621"/>
      <c r="O4" s="621"/>
      <c r="P4" s="621"/>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row>
    <row r="5" spans="1:7" ht="13.5">
      <c r="A5" s="106"/>
      <c r="B5" s="75"/>
      <c r="C5" s="75"/>
      <c r="D5" s="75"/>
      <c r="E5" s="75"/>
      <c r="F5" s="75"/>
      <c r="G5" s="75"/>
    </row>
    <row r="6" spans="1:7" ht="13.5">
      <c r="A6" s="617" t="s">
        <v>545</v>
      </c>
      <c r="B6" s="617"/>
      <c r="C6" s="617"/>
      <c r="D6" s="617"/>
      <c r="E6" s="617"/>
      <c r="F6" s="617"/>
      <c r="G6" s="617"/>
    </row>
    <row r="7" spans="1:9" ht="69">
      <c r="A7" s="141" t="s">
        <v>396</v>
      </c>
      <c r="B7" s="141" t="s">
        <v>472</v>
      </c>
      <c r="C7" s="77" t="s">
        <v>473</v>
      </c>
      <c r="D7" s="77" t="s">
        <v>546</v>
      </c>
      <c r="E7" s="77" t="s">
        <v>547</v>
      </c>
      <c r="F7" s="77" t="s">
        <v>548</v>
      </c>
      <c r="G7" s="77" t="s">
        <v>490</v>
      </c>
      <c r="H7" s="171" t="s">
        <v>782</v>
      </c>
      <c r="I7" s="171" t="s">
        <v>783</v>
      </c>
    </row>
    <row r="8" spans="1:9" ht="13.5">
      <c r="A8" s="142">
        <v>1</v>
      </c>
      <c r="B8" s="142">
        <v>2</v>
      </c>
      <c r="C8" s="142"/>
      <c r="D8" s="142">
        <v>3</v>
      </c>
      <c r="E8" s="142">
        <v>4</v>
      </c>
      <c r="F8" s="142">
        <v>5</v>
      </c>
      <c r="G8" s="142">
        <v>6</v>
      </c>
      <c r="H8" s="182"/>
      <c r="I8" s="182"/>
    </row>
    <row r="9" spans="1:9" ht="13.5">
      <c r="A9" s="142"/>
      <c r="B9" s="143" t="s">
        <v>463</v>
      </c>
      <c r="C9" s="143"/>
      <c r="D9" s="142"/>
      <c r="E9" s="142"/>
      <c r="F9" s="142"/>
      <c r="G9" s="142"/>
      <c r="H9" s="182"/>
      <c r="I9" s="182"/>
    </row>
    <row r="10" spans="1:9" ht="17.25" customHeight="1">
      <c r="A10" s="142" t="s">
        <v>401</v>
      </c>
      <c r="B10" s="154" t="s">
        <v>549</v>
      </c>
      <c r="C10" s="154">
        <v>22101</v>
      </c>
      <c r="D10" s="142">
        <v>2</v>
      </c>
      <c r="E10" s="142">
        <v>12</v>
      </c>
      <c r="F10" s="176">
        <f>G10/D10/E10</f>
        <v>1429.1666666666667</v>
      </c>
      <c r="G10" s="183">
        <f>SUM(H10:I10)</f>
        <v>34300</v>
      </c>
      <c r="H10" s="182">
        <f>'стр.1_4'!FM81-H11-H13</f>
        <v>34300</v>
      </c>
      <c r="I10" s="184">
        <f>'стр.1_4'!FM37</f>
        <v>0</v>
      </c>
    </row>
    <row r="11" spans="1:13" ht="30" customHeight="1">
      <c r="A11" s="142" t="s">
        <v>403</v>
      </c>
      <c r="B11" s="150" t="s">
        <v>550</v>
      </c>
      <c r="C11" s="154">
        <v>22101</v>
      </c>
      <c r="D11" s="142">
        <v>1</v>
      </c>
      <c r="E11" s="142">
        <v>8</v>
      </c>
      <c r="F11" s="176">
        <f>G11/D11/E11</f>
        <v>150</v>
      </c>
      <c r="G11" s="183">
        <f>SUM(H11:I11)</f>
        <v>1200</v>
      </c>
      <c r="H11" s="182">
        <v>1200</v>
      </c>
      <c r="I11" s="182"/>
      <c r="M11" s="75"/>
    </row>
    <row r="12" spans="1:9" ht="30" customHeight="1">
      <c r="A12" s="142" t="s">
        <v>405</v>
      </c>
      <c r="B12" s="154" t="s">
        <v>551</v>
      </c>
      <c r="C12" s="154">
        <v>22101</v>
      </c>
      <c r="D12" s="142"/>
      <c r="E12" s="142"/>
      <c r="F12" s="176"/>
      <c r="G12" s="183"/>
      <c r="H12" s="182"/>
      <c r="I12" s="182"/>
    </row>
    <row r="13" spans="1:9" ht="18.75" customHeight="1">
      <c r="A13" s="142" t="s">
        <v>407</v>
      </c>
      <c r="B13" s="169" t="s">
        <v>552</v>
      </c>
      <c r="C13" s="154">
        <v>22101</v>
      </c>
      <c r="D13" s="142">
        <v>1</v>
      </c>
      <c r="E13" s="142">
        <v>12</v>
      </c>
      <c r="F13" s="176">
        <f>G13/D13/E13</f>
        <v>2000</v>
      </c>
      <c r="G13" s="183">
        <f>SUM(H13:I13)</f>
        <v>24000</v>
      </c>
      <c r="H13" s="182">
        <v>24000</v>
      </c>
      <c r="I13" s="182"/>
    </row>
    <row r="14" spans="1:9" ht="18.75" customHeight="1">
      <c r="A14" s="142" t="s">
        <v>409</v>
      </c>
      <c r="B14" s="154" t="s">
        <v>553</v>
      </c>
      <c r="C14" s="154">
        <v>22101</v>
      </c>
      <c r="D14" s="142"/>
      <c r="E14" s="142"/>
      <c r="F14" s="176"/>
      <c r="G14" s="183"/>
      <c r="H14" s="182"/>
      <c r="I14" s="182"/>
    </row>
    <row r="15" spans="1:9" ht="19.5" customHeight="1">
      <c r="A15" s="142" t="s">
        <v>411</v>
      </c>
      <c r="B15" s="154" t="s">
        <v>554</v>
      </c>
      <c r="C15" s="154">
        <v>22101</v>
      </c>
      <c r="D15" s="142"/>
      <c r="E15" s="142"/>
      <c r="F15" s="176"/>
      <c r="G15" s="183"/>
      <c r="H15" s="182"/>
      <c r="I15" s="182"/>
    </row>
    <row r="16" spans="1:9" ht="18.75" customHeight="1">
      <c r="A16" s="142" t="s">
        <v>413</v>
      </c>
      <c r="B16" s="154" t="s">
        <v>555</v>
      </c>
      <c r="C16" s="154">
        <v>22101</v>
      </c>
      <c r="D16" s="142">
        <v>1</v>
      </c>
      <c r="E16" s="142">
        <v>10</v>
      </c>
      <c r="F16" s="176">
        <f>G16/D16/E16</f>
        <v>0</v>
      </c>
      <c r="G16" s="183">
        <f>SUM(H16:I16)</f>
        <v>0</v>
      </c>
      <c r="H16" s="184"/>
      <c r="I16" s="182"/>
    </row>
    <row r="17" spans="1:9" ht="13.5">
      <c r="A17" s="185"/>
      <c r="B17" s="186" t="s">
        <v>464</v>
      </c>
      <c r="C17" s="143"/>
      <c r="D17" s="142"/>
      <c r="E17" s="142"/>
      <c r="F17" s="142"/>
      <c r="G17" s="142"/>
      <c r="H17" s="182"/>
      <c r="I17" s="182"/>
    </row>
    <row r="18" spans="1:9" ht="16.5" customHeight="1">
      <c r="A18" s="142" t="s">
        <v>413</v>
      </c>
      <c r="B18" s="154" t="s">
        <v>555</v>
      </c>
      <c r="C18" s="154">
        <v>22101</v>
      </c>
      <c r="D18" s="142">
        <v>1</v>
      </c>
      <c r="E18" s="142">
        <v>10</v>
      </c>
      <c r="F18" s="176">
        <f>G18/D18/E18</f>
        <v>0</v>
      </c>
      <c r="G18" s="183">
        <f>SUM(H18:I18)</f>
        <v>0</v>
      </c>
      <c r="H18" s="182"/>
      <c r="I18" s="182"/>
    </row>
    <row r="19" spans="1:9" ht="13.5">
      <c r="A19" s="142"/>
      <c r="B19" s="154"/>
      <c r="C19" s="154"/>
      <c r="D19" s="142"/>
      <c r="E19" s="142"/>
      <c r="F19" s="183"/>
      <c r="G19" s="183"/>
      <c r="H19" s="182"/>
      <c r="I19" s="182"/>
    </row>
    <row r="20" spans="1:9" ht="13.5">
      <c r="A20" s="142"/>
      <c r="B20" s="154"/>
      <c r="C20" s="154"/>
      <c r="D20" s="142"/>
      <c r="E20" s="142"/>
      <c r="F20" s="183"/>
      <c r="G20" s="183"/>
      <c r="H20" s="182"/>
      <c r="I20" s="182"/>
    </row>
    <row r="21" spans="1:11" ht="13.5">
      <c r="A21" s="143"/>
      <c r="B21" s="155" t="s">
        <v>456</v>
      </c>
      <c r="C21" s="155"/>
      <c r="D21" s="143" t="s">
        <v>47</v>
      </c>
      <c r="E21" s="143" t="s">
        <v>47</v>
      </c>
      <c r="F21" s="143" t="s">
        <v>47</v>
      </c>
      <c r="G21" s="139">
        <f>SUM(G10:G20)</f>
        <v>59500</v>
      </c>
      <c r="H21" s="139">
        <f>SUM(H10:H20)</f>
        <v>59500</v>
      </c>
      <c r="I21" s="139">
        <f>SUM(I10:I20)</f>
        <v>0</v>
      </c>
      <c r="J21" s="91"/>
      <c r="K21" s="91"/>
    </row>
    <row r="22" spans="1:7" ht="13.5">
      <c r="A22" s="75"/>
      <c r="B22" s="75"/>
      <c r="C22" s="75"/>
      <c r="D22" s="75"/>
      <c r="E22" s="75"/>
      <c r="F22" s="75"/>
      <c r="G22" s="75"/>
    </row>
    <row r="23" spans="1:11" ht="13.5">
      <c r="A23" s="75"/>
      <c r="B23" s="75"/>
      <c r="C23" s="75"/>
      <c r="D23" s="75"/>
      <c r="E23" s="75"/>
      <c r="F23" s="75"/>
      <c r="G23" s="75"/>
      <c r="K23" s="149">
        <f>G21</f>
        <v>59500</v>
      </c>
    </row>
    <row r="24" spans="1:7" ht="13.5">
      <c r="A24" s="75"/>
      <c r="B24" s="106"/>
      <c r="C24" s="75"/>
      <c r="D24" s="75"/>
      <c r="E24" s="75"/>
      <c r="F24" s="75"/>
      <c r="G24" s="75"/>
    </row>
    <row r="25" spans="1:11" ht="13.5">
      <c r="A25" s="75"/>
      <c r="B25" s="75"/>
      <c r="C25" s="75"/>
      <c r="D25" s="75"/>
      <c r="E25" s="75"/>
      <c r="F25" s="75"/>
      <c r="G25" s="75"/>
      <c r="K25" s="105">
        <f>'стр.1_4'!DF92</f>
        <v>59500</v>
      </c>
    </row>
    <row r="26" spans="1:11" ht="13.5">
      <c r="A26" s="75"/>
      <c r="B26" s="75"/>
      <c r="C26" s="75"/>
      <c r="D26" s="75"/>
      <c r="E26" s="75"/>
      <c r="F26" s="75"/>
      <c r="G26" s="75"/>
      <c r="K26" s="91">
        <f>K23-K25</f>
        <v>0</v>
      </c>
    </row>
    <row r="27" spans="1:7" ht="13.5">
      <c r="A27" s="75"/>
      <c r="B27" s="75"/>
      <c r="C27" s="75"/>
      <c r="D27" s="75"/>
      <c r="E27" s="75"/>
      <c r="F27" s="75"/>
      <c r="G27" s="75"/>
    </row>
    <row r="28" spans="1:7" ht="13.5">
      <c r="A28" s="75"/>
      <c r="B28" s="75"/>
      <c r="C28" s="75"/>
      <c r="D28" s="75"/>
      <c r="E28" s="75"/>
      <c r="F28" s="75"/>
      <c r="G28" s="75"/>
    </row>
  </sheetData>
  <sheetProtection/>
  <mergeCells count="2">
    <mergeCell ref="A4:AO4"/>
    <mergeCell ref="A6:G6"/>
  </mergeCells>
  <printOptions/>
  <pageMargins left="0.7" right="0.7" top="0.75" bottom="0.75" header="0.3" footer="0.3"/>
  <pageSetup horizontalDpi="600" verticalDpi="600" orientation="portrait" paperSize="9" scale="67" r:id="rId1"/>
</worksheet>
</file>

<file path=xl/worksheets/sheet14.xml><?xml version="1.0" encoding="utf-8"?>
<worksheet xmlns="http://schemas.openxmlformats.org/spreadsheetml/2006/main" xmlns:r="http://schemas.openxmlformats.org/officeDocument/2006/relationships">
  <sheetPr>
    <tabColor rgb="FFFFFF00"/>
  </sheetPr>
  <dimension ref="A1:J15"/>
  <sheetViews>
    <sheetView view="pageBreakPreview" zoomScale="60" zoomScalePageLayoutView="0" workbookViewId="0" topLeftCell="A1">
      <selection activeCell="J8" sqref="J8"/>
    </sheetView>
  </sheetViews>
  <sheetFormatPr defaultColWidth="9.00390625" defaultRowHeight="12.75"/>
  <cols>
    <col min="2" max="2" width="45.375" style="0" customWidth="1"/>
    <col min="5" max="5" width="13.00390625" style="0" customWidth="1"/>
    <col min="6" max="6" width="15.875" style="0" customWidth="1"/>
    <col min="7" max="7" width="13.50390625" style="0" customWidth="1"/>
    <col min="8" max="8" width="14.375" style="0" customWidth="1"/>
    <col min="10" max="10" width="14.00390625" style="0" bestFit="1" customWidth="1"/>
  </cols>
  <sheetData>
    <row r="1" ht="13.5">
      <c r="A1" s="106" t="s">
        <v>440</v>
      </c>
    </row>
    <row r="3" spans="1:6" ht="13.5">
      <c r="A3" s="617" t="s">
        <v>556</v>
      </c>
      <c r="B3" s="617"/>
      <c r="C3" s="617"/>
      <c r="D3" s="617"/>
      <c r="E3" s="617"/>
      <c r="F3" s="617"/>
    </row>
    <row r="4" spans="1:6" ht="13.5">
      <c r="A4" s="75"/>
      <c r="B4" s="75"/>
      <c r="C4" s="75"/>
      <c r="D4" s="75"/>
      <c r="E4" s="75"/>
      <c r="F4" s="75"/>
    </row>
    <row r="5" spans="1:8" ht="69">
      <c r="A5" s="77" t="s">
        <v>557</v>
      </c>
      <c r="B5" s="141" t="s">
        <v>472</v>
      </c>
      <c r="C5" s="141" t="s">
        <v>481</v>
      </c>
      <c r="D5" s="77" t="s">
        <v>558</v>
      </c>
      <c r="E5" s="77" t="s">
        <v>559</v>
      </c>
      <c r="F5" s="77" t="s">
        <v>560</v>
      </c>
      <c r="G5" s="171" t="s">
        <v>782</v>
      </c>
      <c r="H5" s="171" t="s">
        <v>783</v>
      </c>
    </row>
    <row r="6" spans="1:8" ht="13.5">
      <c r="A6" s="142"/>
      <c r="B6" s="142">
        <v>2</v>
      </c>
      <c r="C6" s="142"/>
      <c r="D6" s="142">
        <v>3</v>
      </c>
      <c r="E6" s="142">
        <v>4</v>
      </c>
      <c r="F6" s="142">
        <v>5</v>
      </c>
      <c r="G6" s="182"/>
      <c r="H6" s="182"/>
    </row>
    <row r="7" spans="1:8" ht="37.5" customHeight="1">
      <c r="A7" s="142"/>
      <c r="B7" s="171" t="s">
        <v>463</v>
      </c>
      <c r="C7" s="143"/>
      <c r="D7" s="142"/>
      <c r="E7" s="142"/>
      <c r="F7" s="142"/>
      <c r="G7" s="182"/>
      <c r="H7" s="182"/>
    </row>
    <row r="8" spans="1:8" ht="17.25" customHeight="1">
      <c r="A8" s="141" t="s">
        <v>401</v>
      </c>
      <c r="B8" s="187" t="s">
        <v>561</v>
      </c>
      <c r="C8" s="188">
        <v>22201</v>
      </c>
      <c r="D8" s="141">
        <v>9</v>
      </c>
      <c r="E8" s="145">
        <f>F8/D8</f>
        <v>33000</v>
      </c>
      <c r="F8" s="145">
        <f>G8+H8</f>
        <v>297000</v>
      </c>
      <c r="G8" s="189">
        <f>'стр.1_4'!FM82</f>
        <v>297000</v>
      </c>
      <c r="H8" s="189">
        <v>0</v>
      </c>
    </row>
    <row r="9" spans="1:8" ht="13.5">
      <c r="A9" s="141" t="s">
        <v>403</v>
      </c>
      <c r="B9" s="187"/>
      <c r="C9" s="187"/>
      <c r="D9" s="141"/>
      <c r="E9" s="145"/>
      <c r="F9" s="145"/>
      <c r="G9" s="189"/>
      <c r="H9" s="189"/>
    </row>
    <row r="10" spans="1:9" ht="13.5">
      <c r="A10" s="116"/>
      <c r="B10" s="116" t="s">
        <v>456</v>
      </c>
      <c r="C10" s="116"/>
      <c r="D10" s="116"/>
      <c r="E10" s="116"/>
      <c r="F10" s="148">
        <f>SUM(F8)</f>
        <v>297000</v>
      </c>
      <c r="G10" s="148">
        <f>SUM(G8)</f>
        <v>297000</v>
      </c>
      <c r="H10" s="148">
        <f>SUM(H8)</f>
        <v>0</v>
      </c>
      <c r="I10" s="91"/>
    </row>
    <row r="13" ht="15">
      <c r="J13" s="280">
        <f>F10</f>
        <v>297000</v>
      </c>
    </row>
    <row r="14" ht="12.75">
      <c r="J14" s="105">
        <f>'стр.1_4'!DF93</f>
        <v>297000</v>
      </c>
    </row>
    <row r="15" ht="12.75">
      <c r="J15" s="91">
        <f>J13-J14</f>
        <v>0</v>
      </c>
    </row>
  </sheetData>
  <sheetProtection/>
  <mergeCells count="1">
    <mergeCell ref="A3:F3"/>
  </mergeCells>
  <printOptions/>
  <pageMargins left="0.7" right="0.7" top="0.75" bottom="0.75" header="0.3" footer="0.3"/>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tabColor rgb="FFFFFF00"/>
  </sheetPr>
  <dimension ref="A2:K28"/>
  <sheetViews>
    <sheetView view="pageBreakPreview" zoomScale="85" zoomScaleSheetLayoutView="85" zoomScalePageLayoutView="0" workbookViewId="0" topLeftCell="A4">
      <selection activeCell="J9" sqref="J9"/>
    </sheetView>
  </sheetViews>
  <sheetFormatPr defaultColWidth="9.00390625" defaultRowHeight="12.75"/>
  <cols>
    <col min="2" max="2" width="60.00390625" style="0" customWidth="1"/>
    <col min="7" max="7" width="14.375" style="0" customWidth="1"/>
    <col min="8" max="8" width="17.125" style="0" customWidth="1"/>
    <col min="9" max="9" width="16.625" style="0" customWidth="1"/>
    <col min="11" max="11" width="11.625" style="0" bestFit="1" customWidth="1"/>
  </cols>
  <sheetData>
    <row r="2" spans="1:6" ht="13.5">
      <c r="A2" s="106" t="s">
        <v>440</v>
      </c>
      <c r="B2" s="181"/>
      <c r="C2" s="181"/>
      <c r="D2" s="181"/>
      <c r="E2" s="181"/>
      <c r="F2" s="181"/>
    </row>
    <row r="4" spans="1:7" ht="13.5">
      <c r="A4" s="617" t="s">
        <v>562</v>
      </c>
      <c r="B4" s="617"/>
      <c r="C4" s="617"/>
      <c r="D4" s="617"/>
      <c r="E4" s="617"/>
      <c r="F4" s="617"/>
      <c r="G4" s="617"/>
    </row>
    <row r="5" spans="1:7" ht="13.5">
      <c r="A5" s="75"/>
      <c r="B5" s="75"/>
      <c r="C5" s="75"/>
      <c r="D5" s="75"/>
      <c r="E5" s="75"/>
      <c r="F5" s="75"/>
      <c r="G5" s="75"/>
    </row>
    <row r="6" spans="1:9" ht="69">
      <c r="A6" s="77" t="s">
        <v>563</v>
      </c>
      <c r="B6" s="77" t="s">
        <v>0</v>
      </c>
      <c r="C6" s="77" t="s">
        <v>564</v>
      </c>
      <c r="D6" s="77" t="s">
        <v>565</v>
      </c>
      <c r="E6" s="77" t="s">
        <v>566</v>
      </c>
      <c r="F6" s="77" t="s">
        <v>567</v>
      </c>
      <c r="G6" s="77" t="s">
        <v>568</v>
      </c>
      <c r="H6" s="171" t="s">
        <v>782</v>
      </c>
      <c r="I6" s="171" t="s">
        <v>783</v>
      </c>
    </row>
    <row r="7" spans="1:9" ht="13.5">
      <c r="A7" s="142">
        <v>1</v>
      </c>
      <c r="B7" s="142">
        <v>2</v>
      </c>
      <c r="C7" s="142"/>
      <c r="D7" s="142">
        <v>3</v>
      </c>
      <c r="E7" s="142">
        <v>4</v>
      </c>
      <c r="F7" s="142">
        <v>5</v>
      </c>
      <c r="G7" s="142">
        <v>6</v>
      </c>
      <c r="H7" s="182"/>
      <c r="I7" s="182"/>
    </row>
    <row r="8" spans="1:9" ht="13.5">
      <c r="A8" s="142"/>
      <c r="B8" s="143" t="s">
        <v>463</v>
      </c>
      <c r="C8" s="143"/>
      <c r="D8" s="142"/>
      <c r="E8" s="142"/>
      <c r="F8" s="142"/>
      <c r="G8" s="142"/>
      <c r="H8" s="182"/>
      <c r="I8" s="182"/>
    </row>
    <row r="9" spans="1:9" ht="13.5">
      <c r="A9" s="142" t="s">
        <v>401</v>
      </c>
      <c r="B9" s="172" t="s">
        <v>569</v>
      </c>
      <c r="C9" s="190">
        <v>22317</v>
      </c>
      <c r="D9" s="142">
        <f>G9/E9</f>
        <v>109051.99746353837</v>
      </c>
      <c r="E9" s="142">
        <v>6.308</v>
      </c>
      <c r="F9" s="191">
        <v>1.04</v>
      </c>
      <c r="G9" s="176">
        <f aca="true" t="shared" si="0" ref="G9:G14">H9+I9</f>
        <v>687900</v>
      </c>
      <c r="H9" s="182">
        <f>'стр.1_4'!FM83</f>
        <v>687900</v>
      </c>
      <c r="I9" s="184">
        <f>'стр.1_4'!FM39</f>
        <v>0</v>
      </c>
    </row>
    <row r="10" spans="1:9" ht="13.5" customHeight="1">
      <c r="A10" s="141" t="s">
        <v>403</v>
      </c>
      <c r="B10" s="154" t="s">
        <v>570</v>
      </c>
      <c r="C10" s="190">
        <v>22326</v>
      </c>
      <c r="D10" s="192">
        <f>G10/E10</f>
        <v>850.3201629109215</v>
      </c>
      <c r="E10" s="193">
        <f>5066.327</f>
        <v>5066.327</v>
      </c>
      <c r="F10" s="191">
        <v>1.04</v>
      </c>
      <c r="G10" s="176">
        <f t="shared" si="0"/>
        <v>4308000</v>
      </c>
      <c r="H10" s="182">
        <f>'стр.1_4'!FM84</f>
        <v>4308000</v>
      </c>
      <c r="I10" s="184">
        <f>'стр.1_4'!FM40</f>
        <v>0</v>
      </c>
    </row>
    <row r="11" spans="1:9" ht="13.5" customHeight="1">
      <c r="A11" s="142" t="s">
        <v>405</v>
      </c>
      <c r="B11" s="154" t="s">
        <v>571</v>
      </c>
      <c r="C11" s="190" t="s">
        <v>572</v>
      </c>
      <c r="D11" s="192">
        <f>G11/E11</f>
        <v>2781.3104782969313</v>
      </c>
      <c r="E11" s="193">
        <v>36.17</v>
      </c>
      <c r="F11" s="194">
        <v>1.04</v>
      </c>
      <c r="G11" s="176">
        <f t="shared" si="0"/>
        <v>100600</v>
      </c>
      <c r="H11" s="184">
        <f>'стр.1_4'!FM85-H12</f>
        <v>100600</v>
      </c>
      <c r="I11" s="182">
        <v>0</v>
      </c>
    </row>
    <row r="12" spans="1:9" ht="13.5">
      <c r="A12" s="142" t="s">
        <v>407</v>
      </c>
      <c r="B12" s="172" t="s">
        <v>573</v>
      </c>
      <c r="C12" s="190" t="s">
        <v>572</v>
      </c>
      <c r="D12" s="192">
        <f>G12/E12</f>
        <v>2911.038658593386</v>
      </c>
      <c r="E12" s="193">
        <v>42.94</v>
      </c>
      <c r="F12" s="194">
        <v>1.04</v>
      </c>
      <c r="G12" s="176">
        <f t="shared" si="0"/>
        <v>125000</v>
      </c>
      <c r="H12" s="184">
        <v>125000</v>
      </c>
      <c r="I12" s="182">
        <v>0</v>
      </c>
    </row>
    <row r="13" spans="1:9" ht="13.5">
      <c r="A13" s="142" t="s">
        <v>409</v>
      </c>
      <c r="B13" s="172" t="s">
        <v>574</v>
      </c>
      <c r="C13" s="190" t="s">
        <v>575</v>
      </c>
      <c r="D13" s="142"/>
      <c r="E13" s="142"/>
      <c r="F13" s="191">
        <v>1.04</v>
      </c>
      <c r="G13" s="176">
        <f t="shared" si="0"/>
        <v>81800</v>
      </c>
      <c r="H13" s="184">
        <f>'стр.1_4'!FM86</f>
        <v>81800</v>
      </c>
      <c r="I13" s="182">
        <v>0</v>
      </c>
    </row>
    <row r="14" spans="1:9" ht="13.5">
      <c r="A14" s="141" t="s">
        <v>411</v>
      </c>
      <c r="B14" s="154" t="s">
        <v>576</v>
      </c>
      <c r="C14" s="270">
        <v>22351</v>
      </c>
      <c r="D14" s="116"/>
      <c r="E14" s="143"/>
      <c r="F14" s="143"/>
      <c r="G14" s="176">
        <f t="shared" si="0"/>
        <v>900000</v>
      </c>
      <c r="H14" s="182">
        <f>'стр.1_4'!FM87</f>
        <v>900000</v>
      </c>
      <c r="I14" s="182">
        <v>0</v>
      </c>
    </row>
    <row r="15" spans="1:9" ht="13.5">
      <c r="A15" s="116"/>
      <c r="B15" s="116" t="s">
        <v>456</v>
      </c>
      <c r="C15" s="116"/>
      <c r="D15" s="143" t="s">
        <v>47</v>
      </c>
      <c r="E15" s="143" t="s">
        <v>47</v>
      </c>
      <c r="F15" s="143" t="s">
        <v>47</v>
      </c>
      <c r="G15" s="139">
        <f>SUM(G9:G14)</f>
        <v>6203300</v>
      </c>
      <c r="H15" s="139">
        <f>SUM(H9:H14)</f>
        <v>6203300</v>
      </c>
      <c r="I15" s="139">
        <f>SUM(I9:I14)</f>
        <v>0</v>
      </c>
    </row>
    <row r="16" spans="1:9" ht="15" customHeight="1">
      <c r="A16" s="142"/>
      <c r="B16" s="195" t="s">
        <v>577</v>
      </c>
      <c r="C16" s="195"/>
      <c r="D16" s="142"/>
      <c r="E16" s="142"/>
      <c r="F16" s="142"/>
      <c r="G16" s="142"/>
      <c r="H16" s="182"/>
      <c r="I16" s="182"/>
    </row>
    <row r="17" spans="1:9" ht="13.5">
      <c r="A17" s="142" t="s">
        <v>401</v>
      </c>
      <c r="B17" s="172" t="s">
        <v>569</v>
      </c>
      <c r="C17" s="190">
        <v>22317</v>
      </c>
      <c r="D17" s="142">
        <f>G17/E17</f>
        <v>0</v>
      </c>
      <c r="E17" s="142">
        <f>E9</f>
        <v>6.308</v>
      </c>
      <c r="F17" s="191">
        <v>1.04</v>
      </c>
      <c r="G17" s="176">
        <f>H17+I17</f>
        <v>0</v>
      </c>
      <c r="H17" s="182"/>
      <c r="I17" s="182"/>
    </row>
    <row r="18" spans="1:9" ht="15.75" customHeight="1">
      <c r="A18" s="141" t="s">
        <v>403</v>
      </c>
      <c r="B18" s="154" t="s">
        <v>570</v>
      </c>
      <c r="C18" s="190">
        <v>22326</v>
      </c>
      <c r="D18" s="142">
        <f>G18/E18</f>
        <v>0</v>
      </c>
      <c r="E18" s="142">
        <f>E10</f>
        <v>5066.327</v>
      </c>
      <c r="F18" s="191">
        <v>1.04</v>
      </c>
      <c r="G18" s="176">
        <f>H18+I18</f>
        <v>0</v>
      </c>
      <c r="H18" s="182"/>
      <c r="I18" s="182"/>
    </row>
    <row r="19" spans="1:9" ht="14.25" customHeight="1">
      <c r="A19" s="142" t="s">
        <v>405</v>
      </c>
      <c r="B19" s="154" t="s">
        <v>571</v>
      </c>
      <c r="C19" s="190" t="s">
        <v>572</v>
      </c>
      <c r="D19" s="142">
        <f>G19/E19</f>
        <v>0</v>
      </c>
      <c r="E19" s="142">
        <f>E11</f>
        <v>36.17</v>
      </c>
      <c r="F19" s="191">
        <v>1.04</v>
      </c>
      <c r="G19" s="176">
        <f>H19+I19</f>
        <v>0</v>
      </c>
      <c r="H19" s="182"/>
      <c r="I19" s="182"/>
    </row>
    <row r="20" spans="1:9" ht="13.5">
      <c r="A20" s="142" t="s">
        <v>407</v>
      </c>
      <c r="B20" s="172" t="s">
        <v>573</v>
      </c>
      <c r="C20" s="190" t="s">
        <v>572</v>
      </c>
      <c r="D20" s="142">
        <f>G20/E20</f>
        <v>0</v>
      </c>
      <c r="E20" s="142">
        <f>E12</f>
        <v>42.94</v>
      </c>
      <c r="F20" s="191">
        <v>1.04</v>
      </c>
      <c r="G20" s="176">
        <f>H20+I20</f>
        <v>0</v>
      </c>
      <c r="H20" s="182"/>
      <c r="I20" s="182">
        <f>'стр.1_4'!GU41</f>
        <v>0</v>
      </c>
    </row>
    <row r="21" spans="1:9" ht="13.5">
      <c r="A21" s="142" t="s">
        <v>409</v>
      </c>
      <c r="B21" s="172" t="s">
        <v>578</v>
      </c>
      <c r="C21" s="190" t="s">
        <v>575</v>
      </c>
      <c r="D21" s="192"/>
      <c r="E21" s="142"/>
      <c r="F21" s="183"/>
      <c r="G21" s="176"/>
      <c r="H21" s="182"/>
      <c r="I21" s="182"/>
    </row>
    <row r="22" spans="1:11" ht="13.5">
      <c r="A22" s="143"/>
      <c r="B22" s="155" t="s">
        <v>456</v>
      </c>
      <c r="C22" s="155"/>
      <c r="D22" s="143" t="s">
        <v>47</v>
      </c>
      <c r="E22" s="143" t="s">
        <v>47</v>
      </c>
      <c r="F22" s="143" t="s">
        <v>47</v>
      </c>
      <c r="G22" s="196">
        <f>SUM(G17:G21)</f>
        <v>0</v>
      </c>
      <c r="H22" s="196">
        <f>SUM(H17:H21)</f>
        <v>0</v>
      </c>
      <c r="I22" s="196">
        <f>SUM(I17:I21)</f>
        <v>0</v>
      </c>
      <c r="K22" s="91"/>
    </row>
    <row r="24" spans="2:11" ht="13.5">
      <c r="B24" s="106"/>
      <c r="K24" s="149">
        <f>G15+G22</f>
        <v>6203300</v>
      </c>
    </row>
    <row r="25" spans="2:11" ht="13.5">
      <c r="B25" s="106"/>
      <c r="K25" s="105">
        <f>'стр.1_4'!DF94</f>
        <v>6203300</v>
      </c>
    </row>
    <row r="26" ht="12.75">
      <c r="K26" s="105">
        <f>K25-K24</f>
        <v>0</v>
      </c>
    </row>
    <row r="28" ht="12.75">
      <c r="G28" s="91"/>
    </row>
  </sheetData>
  <sheetProtection/>
  <mergeCells count="1">
    <mergeCell ref="A4:G4"/>
  </mergeCells>
  <printOptions/>
  <pageMargins left="0.7" right="0.7" top="0.75" bottom="0.75" header="0.3" footer="0.3"/>
  <pageSetup horizontalDpi="600" verticalDpi="600" orientation="portrait" paperSize="9" scale="58" r:id="rId1"/>
</worksheet>
</file>

<file path=xl/worksheets/sheet16.xml><?xml version="1.0" encoding="utf-8"?>
<worksheet xmlns="http://schemas.openxmlformats.org/spreadsheetml/2006/main" xmlns:r="http://schemas.openxmlformats.org/officeDocument/2006/relationships">
  <sheetPr>
    <tabColor rgb="FFFFFF00"/>
  </sheetPr>
  <dimension ref="A1:F11"/>
  <sheetViews>
    <sheetView view="pageBreakPreview" zoomScale="85" zoomScaleSheetLayoutView="85" zoomScalePageLayoutView="0" workbookViewId="0" topLeftCell="A1">
      <selection activeCell="D28" sqref="D28"/>
    </sheetView>
  </sheetViews>
  <sheetFormatPr defaultColWidth="9.00390625" defaultRowHeight="12.75"/>
  <cols>
    <col min="2" max="2" width="32.875" style="0" customWidth="1"/>
  </cols>
  <sheetData>
    <row r="1" ht="13.5">
      <c r="A1" s="106" t="s">
        <v>440</v>
      </c>
    </row>
    <row r="3" spans="1:6" ht="13.5">
      <c r="A3" s="617" t="s">
        <v>579</v>
      </c>
      <c r="B3" s="617"/>
      <c r="C3" s="617"/>
      <c r="D3" s="617"/>
      <c r="E3" s="617"/>
      <c r="F3" s="617"/>
    </row>
    <row r="5" spans="1:6" ht="69">
      <c r="A5" s="77" t="s">
        <v>563</v>
      </c>
      <c r="B5" s="77" t="s">
        <v>0</v>
      </c>
      <c r="C5" s="77" t="s">
        <v>473</v>
      </c>
      <c r="D5" s="77" t="s">
        <v>580</v>
      </c>
      <c r="E5" s="77" t="s">
        <v>581</v>
      </c>
      <c r="F5" s="77" t="s">
        <v>582</v>
      </c>
    </row>
    <row r="6" spans="1:6" ht="13.5">
      <c r="A6" s="142">
        <v>1</v>
      </c>
      <c r="B6" s="197">
        <v>2</v>
      </c>
      <c r="C6" s="197"/>
      <c r="D6" s="142">
        <v>3</v>
      </c>
      <c r="E6" s="142">
        <v>4</v>
      </c>
      <c r="F6" s="142">
        <v>5</v>
      </c>
    </row>
    <row r="7" spans="1:6" ht="21" customHeight="1">
      <c r="A7" s="141">
        <v>1</v>
      </c>
      <c r="B7" s="79" t="s">
        <v>583</v>
      </c>
      <c r="C7" s="198">
        <v>22401</v>
      </c>
      <c r="D7" s="199"/>
      <c r="E7" s="172"/>
      <c r="F7" s="183"/>
    </row>
    <row r="8" spans="1:6" ht="16.5" customHeight="1">
      <c r="A8" s="142"/>
      <c r="B8" s="154" t="s">
        <v>584</v>
      </c>
      <c r="C8" s="154"/>
      <c r="D8" s="142"/>
      <c r="E8" s="172"/>
      <c r="F8" s="183"/>
    </row>
    <row r="9" spans="1:6" ht="13.5">
      <c r="A9" s="142"/>
      <c r="B9" s="154"/>
      <c r="C9" s="154"/>
      <c r="D9" s="142"/>
      <c r="E9" s="172"/>
      <c r="F9" s="183"/>
    </row>
    <row r="10" spans="1:6" ht="13.5">
      <c r="A10" s="142"/>
      <c r="B10" s="154"/>
      <c r="C10" s="154"/>
      <c r="D10" s="142"/>
      <c r="E10" s="172"/>
      <c r="F10" s="183"/>
    </row>
    <row r="11" spans="1:6" ht="13.5">
      <c r="A11" s="116"/>
      <c r="B11" s="116" t="s">
        <v>456</v>
      </c>
      <c r="C11" s="116"/>
      <c r="D11" s="116"/>
      <c r="E11" s="116"/>
      <c r="F11" s="139">
        <f>F8</f>
        <v>0</v>
      </c>
    </row>
  </sheetData>
  <sheetProtection/>
  <mergeCells count="1">
    <mergeCell ref="A3:F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K71"/>
  <sheetViews>
    <sheetView view="pageBreakPreview" zoomScale="60" zoomScalePageLayoutView="0" workbookViewId="0" topLeftCell="A1">
      <selection activeCell="I5" sqref="I5"/>
    </sheetView>
  </sheetViews>
  <sheetFormatPr defaultColWidth="9.00390625" defaultRowHeight="12.75"/>
  <cols>
    <col min="2" max="2" width="52.875" style="0" customWidth="1"/>
    <col min="5" max="5" width="12.50390625" style="0" customWidth="1"/>
    <col min="6" max="6" width="15.50390625" style="0" customWidth="1"/>
    <col min="7" max="7" width="14.375" style="0" customWidth="1"/>
    <col min="8" max="8" width="13.875" style="0" customWidth="1"/>
    <col min="9" max="9" width="10.625" style="0" bestFit="1" customWidth="1"/>
    <col min="11" max="11" width="21.875" style="0" customWidth="1"/>
  </cols>
  <sheetData>
    <row r="1" spans="1:6" ht="13.5">
      <c r="A1" s="106" t="s">
        <v>440</v>
      </c>
      <c r="B1" s="75"/>
      <c r="C1" s="75"/>
      <c r="D1" s="75"/>
      <c r="E1" s="75"/>
      <c r="F1" s="75"/>
    </row>
    <row r="2" spans="1:6" ht="13.5">
      <c r="A2" s="200"/>
      <c r="B2" s="75"/>
      <c r="C2" s="75"/>
      <c r="D2" s="75"/>
      <c r="E2" s="75"/>
      <c r="F2" s="75"/>
    </row>
    <row r="3" spans="1:6" ht="13.5">
      <c r="A3" s="617" t="s">
        <v>585</v>
      </c>
      <c r="B3" s="617"/>
      <c r="C3" s="617"/>
      <c r="D3" s="617"/>
      <c r="E3" s="617"/>
      <c r="F3" s="617"/>
    </row>
    <row r="4" spans="1:6" ht="13.5">
      <c r="A4" s="200"/>
      <c r="B4" s="75"/>
      <c r="C4" s="75"/>
      <c r="D4" s="75"/>
      <c r="E4" s="75"/>
      <c r="F4" s="75"/>
    </row>
    <row r="5" spans="1:8" ht="41.25">
      <c r="A5" s="121" t="s">
        <v>586</v>
      </c>
      <c r="B5" s="141" t="s">
        <v>472</v>
      </c>
      <c r="C5" s="141" t="s">
        <v>473</v>
      </c>
      <c r="D5" s="77" t="s">
        <v>587</v>
      </c>
      <c r="E5" s="77" t="s">
        <v>588</v>
      </c>
      <c r="F5" s="77" t="s">
        <v>589</v>
      </c>
      <c r="G5" s="171" t="s">
        <v>782</v>
      </c>
      <c r="H5" s="171" t="s">
        <v>783</v>
      </c>
    </row>
    <row r="6" spans="1:8" ht="13.5">
      <c r="A6" s="108">
        <v>1</v>
      </c>
      <c r="B6" s="142">
        <v>2</v>
      </c>
      <c r="C6" s="142">
        <v>3</v>
      </c>
      <c r="D6" s="142">
        <v>4</v>
      </c>
      <c r="E6" s="142">
        <v>5</v>
      </c>
      <c r="F6" s="201">
        <v>6</v>
      </c>
      <c r="G6" s="182"/>
      <c r="H6" s="182"/>
    </row>
    <row r="7" spans="1:8" ht="13.5">
      <c r="A7" s="202"/>
      <c r="B7" s="143" t="s">
        <v>590</v>
      </c>
      <c r="C7" s="197"/>
      <c r="D7" s="197"/>
      <c r="E7" s="197"/>
      <c r="F7" s="203"/>
      <c r="G7" s="182"/>
      <c r="H7" s="182"/>
    </row>
    <row r="8" spans="1:8" ht="15.75" customHeight="1">
      <c r="A8" s="202"/>
      <c r="B8" s="204" t="s">
        <v>591</v>
      </c>
      <c r="C8" s="205">
        <v>22599</v>
      </c>
      <c r="D8" s="197"/>
      <c r="E8" s="197"/>
      <c r="F8" s="203"/>
      <c r="G8" s="182"/>
      <c r="H8" s="182"/>
    </row>
    <row r="9" spans="1:8" ht="13.5">
      <c r="A9" s="108" t="s">
        <v>401</v>
      </c>
      <c r="B9" s="206" t="s">
        <v>592</v>
      </c>
      <c r="C9" s="142"/>
      <c r="D9" s="197">
        <v>1</v>
      </c>
      <c r="E9" s="197">
        <v>12</v>
      </c>
      <c r="F9" s="207">
        <f>G9+H9</f>
        <v>84000</v>
      </c>
      <c r="G9" s="208">
        <f>'стр.1_4'!FL91</f>
        <v>84000</v>
      </c>
      <c r="H9" s="208"/>
    </row>
    <row r="10" spans="1:8" ht="13.5">
      <c r="A10" s="209"/>
      <c r="B10" s="210" t="s">
        <v>593</v>
      </c>
      <c r="C10" s="211">
        <v>22500</v>
      </c>
      <c r="D10" s="212" t="s">
        <v>47</v>
      </c>
      <c r="E10" s="212" t="s">
        <v>47</v>
      </c>
      <c r="F10" s="213">
        <f>F9</f>
        <v>84000</v>
      </c>
      <c r="G10" s="213">
        <f>G9</f>
        <v>84000</v>
      </c>
      <c r="H10" s="213">
        <f>H9</f>
        <v>0</v>
      </c>
    </row>
    <row r="11" spans="1:8" ht="13.5">
      <c r="A11" s="202"/>
      <c r="B11" s="143" t="s">
        <v>594</v>
      </c>
      <c r="C11" s="214"/>
      <c r="D11" s="197"/>
      <c r="E11" s="215"/>
      <c r="F11" s="207"/>
      <c r="G11" s="208"/>
      <c r="H11" s="208"/>
    </row>
    <row r="12" spans="1:8" ht="26.25" customHeight="1">
      <c r="A12" s="108" t="s">
        <v>401</v>
      </c>
      <c r="B12" s="87" t="s">
        <v>595</v>
      </c>
      <c r="C12" s="116">
        <v>22501</v>
      </c>
      <c r="D12" s="142"/>
      <c r="E12" s="142"/>
      <c r="F12" s="216"/>
      <c r="G12" s="208"/>
      <c r="H12" s="208"/>
    </row>
    <row r="13" spans="1:8" ht="17.25" customHeight="1">
      <c r="A13" s="108"/>
      <c r="B13" s="85" t="s">
        <v>55</v>
      </c>
      <c r="C13" s="153"/>
      <c r="D13" s="142"/>
      <c r="E13" s="217"/>
      <c r="F13" s="216"/>
      <c r="G13" s="208"/>
      <c r="H13" s="208"/>
    </row>
    <row r="14" spans="1:8" ht="18" customHeight="1">
      <c r="A14" s="218"/>
      <c r="B14" s="85" t="s">
        <v>596</v>
      </c>
      <c r="C14" s="153"/>
      <c r="D14" s="142"/>
      <c r="E14" s="217"/>
      <c r="F14" s="207">
        <f>G14+H14</f>
        <v>0</v>
      </c>
      <c r="G14" s="208"/>
      <c r="H14" s="208"/>
    </row>
    <row r="15" spans="1:8" ht="15" customHeight="1">
      <c r="A15" s="218"/>
      <c r="B15" s="85" t="s">
        <v>597</v>
      </c>
      <c r="C15" s="153"/>
      <c r="D15" s="142">
        <v>1</v>
      </c>
      <c r="E15" s="142">
        <v>6</v>
      </c>
      <c r="F15" s="207">
        <f>G15+H15</f>
        <v>59000</v>
      </c>
      <c r="G15" s="208">
        <f>'стр.1_4'!FM88</f>
        <v>59000</v>
      </c>
      <c r="H15" s="208"/>
    </row>
    <row r="16" spans="1:8" ht="16.5" customHeight="1">
      <c r="A16" s="218"/>
      <c r="B16" s="85" t="s">
        <v>598</v>
      </c>
      <c r="C16" s="116"/>
      <c r="D16" s="142"/>
      <c r="E16" s="142"/>
      <c r="F16" s="216"/>
      <c r="G16" s="208"/>
      <c r="H16" s="208"/>
    </row>
    <row r="17" spans="1:8" ht="13.5">
      <c r="A17" s="108"/>
      <c r="B17" s="154" t="s">
        <v>456</v>
      </c>
      <c r="C17" s="116"/>
      <c r="D17" s="142"/>
      <c r="E17" s="142"/>
      <c r="F17" s="219">
        <f>SUM(F12:F16)</f>
        <v>59000</v>
      </c>
      <c r="G17" s="219">
        <f>SUM(G12:G16)</f>
        <v>59000</v>
      </c>
      <c r="H17" s="219">
        <f>SUM(H12:H16)</f>
        <v>0</v>
      </c>
    </row>
    <row r="18" spans="1:8" ht="31.5" customHeight="1">
      <c r="A18" s="108" t="s">
        <v>403</v>
      </c>
      <c r="B18" s="153" t="s">
        <v>599</v>
      </c>
      <c r="C18" s="116">
        <v>22502</v>
      </c>
      <c r="D18" s="142"/>
      <c r="E18" s="142"/>
      <c r="F18" s="216"/>
      <c r="G18" s="208"/>
      <c r="H18" s="208"/>
    </row>
    <row r="19" spans="1:8" ht="53.25" customHeight="1">
      <c r="A19" s="108"/>
      <c r="B19" s="220" t="s">
        <v>600</v>
      </c>
      <c r="C19" s="116"/>
      <c r="D19" s="142"/>
      <c r="E19" s="142"/>
      <c r="F19" s="216">
        <f>G19+H19</f>
        <v>0</v>
      </c>
      <c r="G19" s="208">
        <f>'стр.1_4'!FM89</f>
        <v>0</v>
      </c>
      <c r="H19" s="208"/>
    </row>
    <row r="20" spans="1:8" ht="43.5" customHeight="1">
      <c r="A20" s="108"/>
      <c r="B20" s="154" t="s">
        <v>601</v>
      </c>
      <c r="C20" s="116"/>
      <c r="D20" s="142"/>
      <c r="E20" s="142"/>
      <c r="F20" s="216"/>
      <c r="G20" s="208"/>
      <c r="H20" s="208"/>
    </row>
    <row r="21" spans="1:8" ht="18" customHeight="1">
      <c r="A21" s="108"/>
      <c r="B21" s="154" t="s">
        <v>602</v>
      </c>
      <c r="C21" s="205"/>
      <c r="D21" s="142"/>
      <c r="E21" s="142"/>
      <c r="F21" s="219">
        <f>F19</f>
        <v>0</v>
      </c>
      <c r="G21" s="267">
        <f>G19</f>
        <v>0</v>
      </c>
      <c r="H21" s="267">
        <f>H19</f>
        <v>0</v>
      </c>
    </row>
    <row r="22" spans="1:8" ht="17.25" customHeight="1">
      <c r="A22" s="108" t="s">
        <v>405</v>
      </c>
      <c r="B22" s="153" t="s">
        <v>603</v>
      </c>
      <c r="C22" s="205">
        <v>22503</v>
      </c>
      <c r="D22" s="142"/>
      <c r="E22" s="142"/>
      <c r="F22" s="216"/>
      <c r="G22" s="208"/>
      <c r="H22" s="208"/>
    </row>
    <row r="23" spans="1:8" ht="15.75" customHeight="1">
      <c r="A23" s="108"/>
      <c r="B23" s="221" t="s">
        <v>604</v>
      </c>
      <c r="C23" s="205"/>
      <c r="D23" s="142"/>
      <c r="E23" s="142"/>
      <c r="F23" s="216"/>
      <c r="G23" s="208"/>
      <c r="H23" s="208"/>
    </row>
    <row r="24" spans="1:8" ht="15" customHeight="1">
      <c r="A24" s="108"/>
      <c r="B24" s="221" t="s">
        <v>605</v>
      </c>
      <c r="C24" s="205"/>
      <c r="D24" s="142">
        <v>1</v>
      </c>
      <c r="E24" s="142">
        <v>7</v>
      </c>
      <c r="F24" s="207">
        <f>G24+H24</f>
        <v>0</v>
      </c>
      <c r="G24" s="208"/>
      <c r="H24" s="208"/>
    </row>
    <row r="25" spans="1:8" ht="30" customHeight="1">
      <c r="A25" s="108"/>
      <c r="B25" s="221" t="s">
        <v>606</v>
      </c>
      <c r="C25" s="205"/>
      <c r="D25" s="142">
        <v>1</v>
      </c>
      <c r="E25" s="142">
        <v>1</v>
      </c>
      <c r="F25" s="207">
        <f>G25+H25</f>
        <v>23800</v>
      </c>
      <c r="G25" s="208">
        <f>'стр.1_4'!FM90</f>
        <v>23800</v>
      </c>
      <c r="H25" s="208"/>
    </row>
    <row r="26" spans="1:8" ht="18" customHeight="1">
      <c r="A26" s="108"/>
      <c r="B26" s="221" t="s">
        <v>607</v>
      </c>
      <c r="C26" s="205"/>
      <c r="D26" s="142">
        <v>1</v>
      </c>
      <c r="E26" s="142">
        <v>1</v>
      </c>
      <c r="F26" s="207">
        <f>G26+H26</f>
        <v>0</v>
      </c>
      <c r="G26" s="208"/>
      <c r="H26" s="208"/>
    </row>
    <row r="27" spans="1:8" ht="13.5">
      <c r="A27" s="108"/>
      <c r="B27" s="154" t="s">
        <v>456</v>
      </c>
      <c r="C27" s="205"/>
      <c r="D27" s="142"/>
      <c r="E27" s="142"/>
      <c r="F27" s="219">
        <f>SUM(F23:F26)</f>
        <v>23800</v>
      </c>
      <c r="G27" s="219">
        <f>SUM(G23:G26)</f>
        <v>23800</v>
      </c>
      <c r="H27" s="219">
        <f>SUM(H23:H26)</f>
        <v>0</v>
      </c>
    </row>
    <row r="28" spans="1:8" ht="19.5" customHeight="1">
      <c r="A28" s="108" t="s">
        <v>407</v>
      </c>
      <c r="B28" s="204" t="s">
        <v>591</v>
      </c>
      <c r="C28" s="205">
        <v>22599</v>
      </c>
      <c r="D28" s="142"/>
      <c r="E28" s="142"/>
      <c r="F28" s="216"/>
      <c r="G28" s="208"/>
      <c r="H28" s="208"/>
    </row>
    <row r="29" spans="1:8" ht="15.75" customHeight="1">
      <c r="A29" s="108"/>
      <c r="B29" s="154" t="s">
        <v>608</v>
      </c>
      <c r="C29" s="205"/>
      <c r="D29" s="142"/>
      <c r="E29" s="142"/>
      <c r="F29" s="207">
        <f>G29+H29</f>
        <v>0</v>
      </c>
      <c r="G29" s="208"/>
      <c r="H29" s="208"/>
    </row>
    <row r="30" spans="1:8" ht="17.25" customHeight="1">
      <c r="A30" s="108"/>
      <c r="B30" s="154" t="s">
        <v>609</v>
      </c>
      <c r="C30" s="205"/>
      <c r="D30" s="142">
        <v>1</v>
      </c>
      <c r="E30" s="142">
        <v>12</v>
      </c>
      <c r="F30" s="207">
        <f>G30+H30</f>
        <v>280000</v>
      </c>
      <c r="G30" s="208">
        <f>'стр.1_4'!FM91-G31</f>
        <v>280000</v>
      </c>
      <c r="H30" s="208">
        <v>0</v>
      </c>
    </row>
    <row r="31" spans="1:8" ht="15.75" customHeight="1">
      <c r="A31" s="108"/>
      <c r="B31" s="154" t="s">
        <v>610</v>
      </c>
      <c r="C31" s="205"/>
      <c r="D31" s="142">
        <v>1</v>
      </c>
      <c r="E31" s="142">
        <v>12</v>
      </c>
      <c r="F31" s="207">
        <f>G31+H31</f>
        <v>20000</v>
      </c>
      <c r="G31" s="208">
        <v>20000</v>
      </c>
      <c r="H31" s="208">
        <v>0</v>
      </c>
    </row>
    <row r="32" spans="1:8" ht="14.25" customHeight="1">
      <c r="A32" s="108"/>
      <c r="B32" s="154" t="s">
        <v>611</v>
      </c>
      <c r="C32" s="205"/>
      <c r="D32" s="142"/>
      <c r="E32" s="142"/>
      <c r="F32" s="207">
        <f>G32+H32</f>
        <v>0</v>
      </c>
      <c r="G32" s="208"/>
      <c r="H32" s="208"/>
    </row>
    <row r="33" spans="1:8" ht="15" customHeight="1">
      <c r="A33" s="108"/>
      <c r="B33" s="154" t="s">
        <v>612</v>
      </c>
      <c r="C33" s="205"/>
      <c r="D33" s="142"/>
      <c r="E33" s="142"/>
      <c r="F33" s="216"/>
      <c r="G33" s="208"/>
      <c r="H33" s="208"/>
    </row>
    <row r="34" spans="1:8" ht="15" customHeight="1">
      <c r="A34" s="108"/>
      <c r="B34" s="154" t="s">
        <v>613</v>
      </c>
      <c r="C34" s="205"/>
      <c r="D34" s="142"/>
      <c r="E34" s="142"/>
      <c r="F34" s="207">
        <f>G34+H34</f>
        <v>0</v>
      </c>
      <c r="G34" s="208"/>
      <c r="H34" s="208">
        <v>0</v>
      </c>
    </row>
    <row r="35" spans="1:8" ht="17.25" customHeight="1">
      <c r="A35" s="108"/>
      <c r="B35" s="154" t="s">
        <v>614</v>
      </c>
      <c r="C35" s="205"/>
      <c r="D35" s="142"/>
      <c r="E35" s="142"/>
      <c r="F35" s="207">
        <f>G35+H35</f>
        <v>0</v>
      </c>
      <c r="G35" s="208"/>
      <c r="H35" s="208"/>
    </row>
    <row r="36" spans="1:8" ht="13.5">
      <c r="A36" s="108"/>
      <c r="B36" s="154" t="s">
        <v>615</v>
      </c>
      <c r="C36" s="205"/>
      <c r="D36" s="142"/>
      <c r="E36" s="142"/>
      <c r="F36" s="207">
        <f>G36+H36</f>
        <v>0</v>
      </c>
      <c r="G36" s="208"/>
      <c r="H36" s="208"/>
    </row>
    <row r="37" spans="1:8" ht="13.5">
      <c r="A37" s="108"/>
      <c r="B37" s="222" t="s">
        <v>616</v>
      </c>
      <c r="C37" s="180"/>
      <c r="D37" s="142"/>
      <c r="E37" s="142"/>
      <c r="F37" s="216"/>
      <c r="G37" s="208"/>
      <c r="H37" s="208"/>
    </row>
    <row r="38" spans="1:8" ht="13.5">
      <c r="A38" s="108"/>
      <c r="B38" s="154" t="s">
        <v>456</v>
      </c>
      <c r="C38" s="180"/>
      <c r="D38" s="142"/>
      <c r="E38" s="142"/>
      <c r="F38" s="219">
        <f>F29+F30+F32+F33+F35+F34+F36+F37+F31</f>
        <v>300000</v>
      </c>
      <c r="G38" s="219">
        <f>G29+G30+G32+G33+G35+G34+G36+G37+G31</f>
        <v>300000</v>
      </c>
      <c r="H38" s="219">
        <f>H29+H30+H32+H33+H35+H34+H36+H37+H31</f>
        <v>0</v>
      </c>
    </row>
    <row r="39" spans="1:8" ht="13.5">
      <c r="A39" s="209"/>
      <c r="B39" s="210" t="s">
        <v>593</v>
      </c>
      <c r="C39" s="211">
        <v>22500</v>
      </c>
      <c r="D39" s="212" t="s">
        <v>47</v>
      </c>
      <c r="E39" s="212" t="s">
        <v>47</v>
      </c>
      <c r="F39" s="213">
        <f>F17+F27+F38+F21+F10</f>
        <v>466800</v>
      </c>
      <c r="G39" s="213">
        <f>G17+G27+G38+G21+G10</f>
        <v>466800</v>
      </c>
      <c r="H39" s="213">
        <f>H17+H27+H38+H21+H10</f>
        <v>0</v>
      </c>
    </row>
    <row r="40" spans="1:8" ht="13.5">
      <c r="A40" s="202"/>
      <c r="B40" s="143" t="s">
        <v>617</v>
      </c>
      <c r="C40" s="197"/>
      <c r="D40" s="197"/>
      <c r="E40" s="197"/>
      <c r="F40" s="207"/>
      <c r="G40" s="208"/>
      <c r="H40" s="208"/>
    </row>
    <row r="41" spans="1:8" ht="30" customHeight="1">
      <c r="A41" s="108" t="s">
        <v>401</v>
      </c>
      <c r="B41" s="153" t="s">
        <v>599</v>
      </c>
      <c r="C41" s="116">
        <v>22502</v>
      </c>
      <c r="D41" s="142"/>
      <c r="E41" s="142"/>
      <c r="F41" s="216"/>
      <c r="G41" s="208"/>
      <c r="H41" s="208"/>
    </row>
    <row r="42" spans="1:8" ht="14.25" customHeight="1">
      <c r="A42" s="218"/>
      <c r="B42" s="223" t="s">
        <v>737</v>
      </c>
      <c r="C42" s="224"/>
      <c r="D42" s="224">
        <v>1</v>
      </c>
      <c r="E42" s="225">
        <f>F42</f>
        <v>0</v>
      </c>
      <c r="F42" s="207">
        <f aca="true" t="shared" si="0" ref="F42:F47">G42+H42</f>
        <v>0</v>
      </c>
      <c r="G42" s="208">
        <f>'стр.1_4'!GG89</f>
        <v>0</v>
      </c>
      <c r="H42" s="208"/>
    </row>
    <row r="43" spans="1:8" ht="15.75" customHeight="1">
      <c r="A43" s="218"/>
      <c r="B43" s="223" t="s">
        <v>618</v>
      </c>
      <c r="C43" s="224"/>
      <c r="D43" s="224">
        <v>1</v>
      </c>
      <c r="E43" s="225">
        <f>F43</f>
        <v>0</v>
      </c>
      <c r="F43" s="207">
        <f t="shared" si="0"/>
        <v>0</v>
      </c>
      <c r="G43" s="208"/>
      <c r="H43" s="208"/>
    </row>
    <row r="44" spans="1:11" ht="17.25" customHeight="1">
      <c r="A44" s="218"/>
      <c r="B44" s="223" t="s">
        <v>619</v>
      </c>
      <c r="C44" s="224"/>
      <c r="D44" s="224">
        <v>1</v>
      </c>
      <c r="E44" s="225">
        <f>F44</f>
        <v>0</v>
      </c>
      <c r="F44" s="207">
        <f t="shared" si="0"/>
        <v>0</v>
      </c>
      <c r="G44" s="208"/>
      <c r="H44" s="208"/>
      <c r="K44" s="289"/>
    </row>
    <row r="45" spans="1:8" ht="17.25" customHeight="1">
      <c r="A45" s="218"/>
      <c r="B45" s="223" t="s">
        <v>757</v>
      </c>
      <c r="C45" s="224"/>
      <c r="D45" s="224">
        <v>1</v>
      </c>
      <c r="E45" s="225">
        <f>F45</f>
        <v>672895</v>
      </c>
      <c r="F45" s="207">
        <f t="shared" si="0"/>
        <v>672895</v>
      </c>
      <c r="G45" s="208">
        <v>672895</v>
      </c>
      <c r="H45" s="208"/>
    </row>
    <row r="46" spans="1:8" ht="15" customHeight="1">
      <c r="A46" s="218"/>
      <c r="B46" s="223" t="s">
        <v>721</v>
      </c>
      <c r="C46" s="224"/>
      <c r="D46" s="224">
        <v>1</v>
      </c>
      <c r="E46" s="225">
        <f>F46</f>
        <v>-672895</v>
      </c>
      <c r="F46" s="207">
        <f t="shared" si="0"/>
        <v>-672895</v>
      </c>
      <c r="G46" s="208">
        <f>'стр.1_4'!FZ89-G45</f>
        <v>-672895</v>
      </c>
      <c r="H46" s="208"/>
    </row>
    <row r="47" spans="1:8" ht="15.75" customHeight="1">
      <c r="A47" s="218"/>
      <c r="B47" s="223" t="s">
        <v>620</v>
      </c>
      <c r="C47" s="224"/>
      <c r="D47" s="224">
        <v>1</v>
      </c>
      <c r="E47" s="225">
        <v>0</v>
      </c>
      <c r="F47" s="207">
        <f t="shared" si="0"/>
        <v>0</v>
      </c>
      <c r="G47" s="208"/>
      <c r="H47" s="208"/>
    </row>
    <row r="48" spans="1:8" ht="18" customHeight="1">
      <c r="A48" s="108"/>
      <c r="B48" s="223" t="s">
        <v>602</v>
      </c>
      <c r="C48" s="226"/>
      <c r="D48" s="224"/>
      <c r="E48" s="224"/>
      <c r="F48" s="227">
        <f>SUM(F42:F47)</f>
        <v>0</v>
      </c>
      <c r="G48" s="227">
        <f>SUM(G42:G47)</f>
        <v>0</v>
      </c>
      <c r="H48" s="227">
        <f>SUM(H42:H47)</f>
        <v>0</v>
      </c>
    </row>
    <row r="49" spans="1:8" ht="14.25" customHeight="1">
      <c r="A49" s="202">
        <v>2</v>
      </c>
      <c r="B49" s="204" t="s">
        <v>591</v>
      </c>
      <c r="C49" s="205">
        <v>22599</v>
      </c>
      <c r="D49" s="197"/>
      <c r="E49" s="197"/>
      <c r="F49" s="207"/>
      <c r="G49" s="208"/>
      <c r="H49" s="208"/>
    </row>
    <row r="50" spans="1:8" ht="13.5">
      <c r="A50" s="108"/>
      <c r="B50" s="206" t="s">
        <v>748</v>
      </c>
      <c r="C50" s="142"/>
      <c r="D50" s="197">
        <v>1</v>
      </c>
      <c r="E50" s="197">
        <v>1</v>
      </c>
      <c r="F50" s="207">
        <f>G50+H50</f>
        <v>0</v>
      </c>
      <c r="G50" s="208">
        <f>'стр.1_4'!GG91</f>
        <v>0</v>
      </c>
      <c r="H50" s="208"/>
    </row>
    <row r="51" spans="1:8" ht="13.5">
      <c r="A51" s="108"/>
      <c r="B51" s="206"/>
      <c r="C51" s="142"/>
      <c r="D51" s="197">
        <v>1</v>
      </c>
      <c r="E51" s="197">
        <v>1</v>
      </c>
      <c r="F51" s="207">
        <f>G51+H51</f>
        <v>0</v>
      </c>
      <c r="G51" s="208"/>
      <c r="H51" s="208"/>
    </row>
    <row r="52" spans="1:8" ht="13.5">
      <c r="A52" s="209"/>
      <c r="B52" s="210" t="s">
        <v>593</v>
      </c>
      <c r="C52" s="211">
        <v>22500</v>
      </c>
      <c r="D52" s="212" t="s">
        <v>47</v>
      </c>
      <c r="E52" s="212" t="s">
        <v>47</v>
      </c>
      <c r="F52" s="213">
        <f>F48+F50</f>
        <v>0</v>
      </c>
      <c r="G52" s="213">
        <f>G48+G50</f>
        <v>0</v>
      </c>
      <c r="H52" s="213">
        <f>H48</f>
        <v>0</v>
      </c>
    </row>
    <row r="53" spans="1:8" ht="14.25" customHeight="1">
      <c r="A53" s="108"/>
      <c r="B53" s="228" t="s">
        <v>464</v>
      </c>
      <c r="C53" s="172"/>
      <c r="D53" s="172"/>
      <c r="E53" s="172"/>
      <c r="F53" s="216"/>
      <c r="G53" s="208"/>
      <c r="H53" s="208"/>
    </row>
    <row r="54" spans="1:8" ht="30" customHeight="1">
      <c r="A54" s="108" t="s">
        <v>401</v>
      </c>
      <c r="B54" s="87" t="s">
        <v>595</v>
      </c>
      <c r="C54" s="116">
        <v>22501</v>
      </c>
      <c r="D54" s="142"/>
      <c r="E54" s="142"/>
      <c r="F54" s="216"/>
      <c r="G54" s="208"/>
      <c r="H54" s="208"/>
    </row>
    <row r="55" spans="1:8" ht="17.25" customHeight="1">
      <c r="A55" s="108"/>
      <c r="B55" s="85" t="s">
        <v>55</v>
      </c>
      <c r="C55" s="153"/>
      <c r="D55" s="142"/>
      <c r="E55" s="217"/>
      <c r="F55" s="216"/>
      <c r="G55" s="208"/>
      <c r="H55" s="208"/>
    </row>
    <row r="56" spans="1:8" ht="16.5" customHeight="1">
      <c r="A56" s="218"/>
      <c r="B56" s="85" t="s">
        <v>596</v>
      </c>
      <c r="C56" s="153"/>
      <c r="D56" s="142"/>
      <c r="E56" s="217"/>
      <c r="F56" s="216"/>
      <c r="G56" s="208"/>
      <c r="H56" s="208"/>
    </row>
    <row r="57" spans="1:8" ht="15" customHeight="1">
      <c r="A57" s="218"/>
      <c r="B57" s="85" t="s">
        <v>597</v>
      </c>
      <c r="C57" s="153"/>
      <c r="D57" s="142">
        <v>1</v>
      </c>
      <c r="E57" s="142">
        <v>1</v>
      </c>
      <c r="F57" s="207">
        <f>G57+H57</f>
        <v>0</v>
      </c>
      <c r="G57" s="208"/>
      <c r="H57" s="208"/>
    </row>
    <row r="58" spans="1:8" ht="15" customHeight="1">
      <c r="A58" s="218"/>
      <c r="B58" s="85" t="s">
        <v>598</v>
      </c>
      <c r="C58" s="116"/>
      <c r="D58" s="142"/>
      <c r="E58" s="142"/>
      <c r="F58" s="216"/>
      <c r="G58" s="208"/>
      <c r="H58" s="208"/>
    </row>
    <row r="59" spans="1:8" ht="13.5">
      <c r="A59" s="108"/>
      <c r="B59" s="154" t="s">
        <v>456</v>
      </c>
      <c r="C59" s="116"/>
      <c r="D59" s="142"/>
      <c r="E59" s="142"/>
      <c r="F59" s="207">
        <f>SUM(F56:F58)</f>
        <v>0</v>
      </c>
      <c r="G59" s="207">
        <f>SUM(G56:G58)</f>
        <v>0</v>
      </c>
      <c r="H59" s="207">
        <f>SUM(H56:H58)</f>
        <v>0</v>
      </c>
    </row>
    <row r="60" spans="1:8" ht="27">
      <c r="A60" s="202">
        <v>2</v>
      </c>
      <c r="B60" s="153" t="s">
        <v>599</v>
      </c>
      <c r="C60" s="116">
        <v>22502</v>
      </c>
      <c r="D60" s="197"/>
      <c r="E60" s="197"/>
      <c r="F60" s="207"/>
      <c r="G60" s="207"/>
      <c r="H60" s="207"/>
    </row>
    <row r="61" spans="1:8" ht="13.5">
      <c r="A61" s="202"/>
      <c r="B61" s="154" t="s">
        <v>722</v>
      </c>
      <c r="C61" s="116"/>
      <c r="D61" s="197"/>
      <c r="E61" s="197"/>
      <c r="F61" s="207">
        <f>G61</f>
        <v>0</v>
      </c>
      <c r="G61" s="207">
        <f>'стр.1_4'!GV89</f>
        <v>0</v>
      </c>
      <c r="H61" s="207"/>
    </row>
    <row r="62" spans="1:8" ht="13.5">
      <c r="A62" s="202"/>
      <c r="B62" s="154" t="s">
        <v>456</v>
      </c>
      <c r="C62" s="116"/>
      <c r="D62" s="197"/>
      <c r="E62" s="197"/>
      <c r="F62" s="294">
        <f>F61</f>
        <v>0</v>
      </c>
      <c r="G62" s="294">
        <f>G61</f>
        <v>0</v>
      </c>
      <c r="H62" s="294">
        <f>H61</f>
        <v>0</v>
      </c>
    </row>
    <row r="63" spans="1:8" ht="14.25" customHeight="1">
      <c r="A63" s="202">
        <v>3</v>
      </c>
      <c r="B63" s="204" t="s">
        <v>591</v>
      </c>
      <c r="C63" s="205">
        <v>22599</v>
      </c>
      <c r="D63" s="197"/>
      <c r="E63" s="197"/>
      <c r="F63" s="207"/>
      <c r="G63" s="208"/>
      <c r="H63" s="208"/>
    </row>
    <row r="64" spans="1:8" ht="13.5">
      <c r="A64" s="108"/>
      <c r="B64" s="206" t="s">
        <v>592</v>
      </c>
      <c r="C64" s="142"/>
      <c r="D64" s="197">
        <v>1</v>
      </c>
      <c r="E64" s="197">
        <v>1</v>
      </c>
      <c r="F64" s="207">
        <f>G64+H64</f>
        <v>0</v>
      </c>
      <c r="G64" s="208"/>
      <c r="H64" s="208">
        <f>'стр.1_4'!GU46</f>
        <v>0</v>
      </c>
    </row>
    <row r="65" spans="1:8" ht="13.5">
      <c r="A65" s="108"/>
      <c r="B65" s="206" t="s">
        <v>621</v>
      </c>
      <c r="C65" s="142"/>
      <c r="D65" s="197">
        <v>1</v>
      </c>
      <c r="E65" s="197">
        <v>1</v>
      </c>
      <c r="F65" s="207">
        <f>G65+H65</f>
        <v>0</v>
      </c>
      <c r="G65" s="208"/>
      <c r="H65" s="208"/>
    </row>
    <row r="66" spans="1:8" ht="13.5">
      <c r="A66" s="209"/>
      <c r="B66" s="210" t="s">
        <v>593</v>
      </c>
      <c r="C66" s="211">
        <v>22500</v>
      </c>
      <c r="D66" s="212" t="s">
        <v>47</v>
      </c>
      <c r="E66" s="212" t="s">
        <v>47</v>
      </c>
      <c r="F66" s="213">
        <f>F59+F64+F65+F62</f>
        <v>0</v>
      </c>
      <c r="G66" s="213">
        <f>G59+G64+G65+G62</f>
        <v>0</v>
      </c>
      <c r="H66" s="213">
        <f>H59+H64+H65+H62</f>
        <v>0</v>
      </c>
    </row>
    <row r="67" spans="1:11" ht="17.25">
      <c r="A67" s="108"/>
      <c r="B67" s="150"/>
      <c r="C67" s="172"/>
      <c r="D67" s="172"/>
      <c r="E67" s="172"/>
      <c r="F67" s="229"/>
      <c r="G67" s="182"/>
      <c r="H67" s="182"/>
      <c r="K67" s="290">
        <f>'стр.1_4'!DF96</f>
        <v>466800</v>
      </c>
    </row>
    <row r="68" spans="1:11" ht="17.25">
      <c r="A68" s="200"/>
      <c r="B68" s="75"/>
      <c r="C68" s="75"/>
      <c r="D68" s="75"/>
      <c r="E68" s="75"/>
      <c r="F68" s="75"/>
      <c r="K68" s="292"/>
    </row>
    <row r="69" spans="1:11" ht="17.25">
      <c r="A69" s="200"/>
      <c r="B69" s="106"/>
      <c r="E69" s="75"/>
      <c r="F69" s="75"/>
      <c r="K69" s="293">
        <f>F39+F52+F66</f>
        <v>466800</v>
      </c>
    </row>
    <row r="70" spans="1:6" ht="13.5">
      <c r="A70" s="200"/>
      <c r="B70" s="106"/>
      <c r="E70" s="75"/>
      <c r="F70" s="75"/>
    </row>
    <row r="71" spans="1:11" ht="15">
      <c r="A71" s="200"/>
      <c r="B71" s="106"/>
      <c r="C71" s="75"/>
      <c r="D71" s="75"/>
      <c r="E71" s="75"/>
      <c r="F71" s="75"/>
      <c r="K71" s="291">
        <f>K67-K69</f>
        <v>0</v>
      </c>
    </row>
  </sheetData>
  <sheetProtection/>
  <mergeCells count="1">
    <mergeCell ref="A3:F3"/>
  </mergeCells>
  <printOptions/>
  <pageMargins left="0.7" right="0.7" top="0.75" bottom="0.75" header="0.3" footer="0.3"/>
  <pageSetup horizontalDpi="600" verticalDpi="600" orientation="portrait" paperSize="9" scale="65" r:id="rId1"/>
</worksheet>
</file>

<file path=xl/worksheets/sheet18.xml><?xml version="1.0" encoding="utf-8"?>
<worksheet xmlns="http://schemas.openxmlformats.org/spreadsheetml/2006/main" xmlns:r="http://schemas.openxmlformats.org/officeDocument/2006/relationships">
  <sheetPr>
    <tabColor rgb="FFFFFF00"/>
  </sheetPr>
  <dimension ref="A1:I71"/>
  <sheetViews>
    <sheetView view="pageBreakPreview" zoomScale="85" zoomScaleSheetLayoutView="85" zoomScalePageLayoutView="0" workbookViewId="0" topLeftCell="A1">
      <selection activeCell="H5" sqref="H5"/>
    </sheetView>
  </sheetViews>
  <sheetFormatPr defaultColWidth="9.00390625" defaultRowHeight="12.75"/>
  <cols>
    <col min="2" max="2" width="45.375" style="0" customWidth="1"/>
    <col min="5" max="5" width="10.625" style="0" bestFit="1" customWidth="1"/>
    <col min="6" max="6" width="13.125" style="0" customWidth="1"/>
    <col min="7" max="7" width="9.50390625" style="0" bestFit="1" customWidth="1"/>
    <col min="9" max="9" width="11.625" style="0" bestFit="1" customWidth="1"/>
  </cols>
  <sheetData>
    <row r="1" spans="1:3" ht="13.5">
      <c r="A1" s="106" t="s">
        <v>440</v>
      </c>
      <c r="C1" s="230"/>
    </row>
    <row r="2" ht="12.75">
      <c r="C2" s="230"/>
    </row>
    <row r="3" spans="1:5" ht="13.5">
      <c r="A3" s="617" t="s">
        <v>622</v>
      </c>
      <c r="B3" s="617"/>
      <c r="C3" s="617"/>
      <c r="D3" s="617"/>
      <c r="E3" s="617"/>
    </row>
    <row r="4" ht="12.75">
      <c r="C4" s="230"/>
    </row>
    <row r="5" spans="1:7" ht="54.75">
      <c r="A5" s="77" t="s">
        <v>563</v>
      </c>
      <c r="B5" s="77" t="s">
        <v>472</v>
      </c>
      <c r="C5" s="77" t="s">
        <v>473</v>
      </c>
      <c r="D5" s="77" t="s">
        <v>421</v>
      </c>
      <c r="E5" s="77" t="s">
        <v>623</v>
      </c>
      <c r="F5" s="171" t="s">
        <v>782</v>
      </c>
      <c r="G5" s="171" t="s">
        <v>783</v>
      </c>
    </row>
    <row r="6" spans="1:7" ht="13.5">
      <c r="A6" s="142">
        <v>1</v>
      </c>
      <c r="B6" s="142">
        <v>2</v>
      </c>
      <c r="C6" s="141">
        <v>3</v>
      </c>
      <c r="D6" s="142">
        <v>4</v>
      </c>
      <c r="E6" s="142">
        <v>5</v>
      </c>
      <c r="F6" s="182"/>
      <c r="G6" s="182"/>
    </row>
    <row r="7" spans="1:7" ht="13.5">
      <c r="A7" s="142"/>
      <c r="B7" s="143" t="s">
        <v>624</v>
      </c>
      <c r="C7" s="141"/>
      <c r="D7" s="142"/>
      <c r="E7" s="142"/>
      <c r="F7" s="182"/>
      <c r="G7" s="182"/>
    </row>
    <row r="8" spans="1:7" ht="13.5">
      <c r="A8" s="108" t="s">
        <v>401</v>
      </c>
      <c r="B8" s="146" t="s">
        <v>625</v>
      </c>
      <c r="C8" s="147">
        <v>22601</v>
      </c>
      <c r="D8" s="142"/>
      <c r="E8" s="142"/>
      <c r="F8" s="182"/>
      <c r="G8" s="182"/>
    </row>
    <row r="9" spans="1:7" ht="13.5">
      <c r="A9" s="108"/>
      <c r="B9" s="172" t="s">
        <v>626</v>
      </c>
      <c r="C9" s="141"/>
      <c r="D9" s="142">
        <v>1</v>
      </c>
      <c r="E9" s="145">
        <f>F9+G9</f>
        <v>211500</v>
      </c>
      <c r="F9" s="208">
        <f>'стр.1_4'!FL92</f>
        <v>211500</v>
      </c>
      <c r="G9" s="208">
        <f>'стр.1_4'!FL47</f>
        <v>0</v>
      </c>
    </row>
    <row r="10" spans="1:7" ht="13.5">
      <c r="A10" s="108"/>
      <c r="B10" s="116" t="s">
        <v>627</v>
      </c>
      <c r="C10" s="147"/>
      <c r="D10" s="142"/>
      <c r="E10" s="145">
        <f>E9</f>
        <v>211500</v>
      </c>
      <c r="F10" s="145">
        <f>F9</f>
        <v>211500</v>
      </c>
      <c r="G10" s="145">
        <f>G9</f>
        <v>0</v>
      </c>
    </row>
    <row r="11" spans="1:7" ht="27.75" customHeight="1">
      <c r="A11" s="218" t="s">
        <v>403</v>
      </c>
      <c r="B11" s="153" t="s">
        <v>628</v>
      </c>
      <c r="C11" s="89">
        <v>22605</v>
      </c>
      <c r="D11" s="142"/>
      <c r="E11" s="145"/>
      <c r="F11" s="208"/>
      <c r="G11" s="208"/>
    </row>
    <row r="12" spans="1:7" ht="25.5" customHeight="1">
      <c r="A12" s="108"/>
      <c r="B12" s="150" t="s">
        <v>629</v>
      </c>
      <c r="C12" s="77"/>
      <c r="D12" s="142"/>
      <c r="E12" s="145"/>
      <c r="F12" s="208"/>
      <c r="G12" s="208"/>
    </row>
    <row r="13" spans="1:7" ht="17.25" customHeight="1">
      <c r="A13" s="108"/>
      <c r="B13" s="150" t="s">
        <v>630</v>
      </c>
      <c r="C13" s="77"/>
      <c r="D13" s="142"/>
      <c r="E13" s="145">
        <f>F13+G13</f>
        <v>86000</v>
      </c>
      <c r="F13" s="208">
        <f>'стр.1_4'!FL95</f>
        <v>86000</v>
      </c>
      <c r="G13" s="208"/>
    </row>
    <row r="14" spans="1:7" ht="13.5">
      <c r="A14" s="108"/>
      <c r="B14" s="116" t="s">
        <v>456</v>
      </c>
      <c r="C14" s="147"/>
      <c r="D14" s="143" t="s">
        <v>47</v>
      </c>
      <c r="E14" s="148">
        <f>E13</f>
        <v>86000</v>
      </c>
      <c r="F14" s="148">
        <f>F13</f>
        <v>86000</v>
      </c>
      <c r="G14" s="148">
        <f>G13</f>
        <v>0</v>
      </c>
    </row>
    <row r="15" spans="1:7" ht="15">
      <c r="A15" s="108" t="s">
        <v>405</v>
      </c>
      <c r="B15" s="231" t="s">
        <v>631</v>
      </c>
      <c r="C15" s="147">
        <v>22699</v>
      </c>
      <c r="D15" s="143"/>
      <c r="E15" s="148"/>
      <c r="F15" s="208"/>
      <c r="G15" s="208"/>
    </row>
    <row r="16" spans="1:7" ht="18.75" customHeight="1">
      <c r="A16" s="108"/>
      <c r="B16" s="154" t="s">
        <v>632</v>
      </c>
      <c r="C16" s="147"/>
      <c r="D16" s="142">
        <v>5</v>
      </c>
      <c r="E16" s="145">
        <f>F16+G16</f>
        <v>26000</v>
      </c>
      <c r="F16" s="208">
        <f>'стр.1_4'!FL97-F17</f>
        <v>26000</v>
      </c>
      <c r="G16" s="208"/>
    </row>
    <row r="17" spans="1:7" ht="16.5" customHeight="1">
      <c r="A17" s="108"/>
      <c r="B17" s="154" t="s">
        <v>633</v>
      </c>
      <c r="C17" s="147"/>
      <c r="D17" s="142">
        <v>1</v>
      </c>
      <c r="E17" s="145">
        <f>F17+G17</f>
        <v>24000</v>
      </c>
      <c r="F17" s="208">
        <v>24000</v>
      </c>
      <c r="G17" s="208"/>
    </row>
    <row r="18" spans="1:7" ht="59.25" customHeight="1">
      <c r="A18" s="116"/>
      <c r="B18" s="154" t="s">
        <v>634</v>
      </c>
      <c r="C18" s="147"/>
      <c r="D18" s="142">
        <v>2</v>
      </c>
      <c r="E18" s="145">
        <f>F18+G18</f>
        <v>0</v>
      </c>
      <c r="F18" s="208"/>
      <c r="G18" s="208"/>
    </row>
    <row r="19" spans="1:7" ht="15" customHeight="1">
      <c r="A19" s="116"/>
      <c r="B19" s="150" t="s">
        <v>630</v>
      </c>
      <c r="C19" s="147"/>
      <c r="D19" s="143"/>
      <c r="E19" s="145">
        <f>F19+G19</f>
        <v>0</v>
      </c>
      <c r="F19" s="208"/>
      <c r="G19" s="208"/>
    </row>
    <row r="20" spans="1:7" ht="13.5">
      <c r="A20" s="116"/>
      <c r="B20" s="150" t="s">
        <v>456</v>
      </c>
      <c r="C20" s="147"/>
      <c r="D20" s="143" t="s">
        <v>47</v>
      </c>
      <c r="E20" s="148">
        <f>SUM(E16:E19)</f>
        <v>50000</v>
      </c>
      <c r="F20" s="148">
        <f>SUM(F16:F19)</f>
        <v>50000</v>
      </c>
      <c r="G20" s="148">
        <f>SUM(G16:G19)</f>
        <v>0</v>
      </c>
    </row>
    <row r="21" spans="1:7" ht="13.5">
      <c r="A21" s="211"/>
      <c r="B21" s="211" t="s">
        <v>593</v>
      </c>
      <c r="C21" s="232">
        <v>22600</v>
      </c>
      <c r="D21" s="212" t="s">
        <v>47</v>
      </c>
      <c r="E21" s="233">
        <f>E10+E14+E20</f>
        <v>347500</v>
      </c>
      <c r="F21" s="233">
        <f>F10+F14+F20</f>
        <v>347500</v>
      </c>
      <c r="G21" s="233">
        <f>G10+G14+G20</f>
        <v>0</v>
      </c>
    </row>
    <row r="22" spans="1:7" ht="13.5">
      <c r="A22" s="142"/>
      <c r="B22" s="143"/>
      <c r="C22" s="141"/>
      <c r="D22" s="142"/>
      <c r="E22" s="145"/>
      <c r="F22" s="208"/>
      <c r="G22" s="208"/>
    </row>
    <row r="23" spans="1:7" ht="13.5">
      <c r="A23" s="142"/>
      <c r="B23" s="143" t="s">
        <v>594</v>
      </c>
      <c r="C23" s="141"/>
      <c r="D23" s="142"/>
      <c r="E23" s="145"/>
      <c r="F23" s="208"/>
      <c r="G23" s="208"/>
    </row>
    <row r="24" spans="1:7" ht="13.5">
      <c r="A24" s="108" t="s">
        <v>401</v>
      </c>
      <c r="B24" s="234" t="s">
        <v>625</v>
      </c>
      <c r="C24" s="147">
        <v>22601</v>
      </c>
      <c r="D24" s="142"/>
      <c r="E24" s="145"/>
      <c r="F24" s="208"/>
      <c r="G24" s="208"/>
    </row>
    <row r="25" spans="1:7" ht="13.5">
      <c r="A25" s="108"/>
      <c r="B25" s="235" t="s">
        <v>626</v>
      </c>
      <c r="C25" s="141"/>
      <c r="D25" s="142">
        <v>1</v>
      </c>
      <c r="E25" s="145">
        <f>F25+G25</f>
        <v>153400</v>
      </c>
      <c r="F25" s="208">
        <f>'стр.1_4'!FM92</f>
        <v>153400</v>
      </c>
      <c r="G25" s="208">
        <f>'стр.1_4'!FM47</f>
        <v>0</v>
      </c>
    </row>
    <row r="26" spans="1:7" ht="13.5">
      <c r="A26" s="108"/>
      <c r="B26" s="236" t="s">
        <v>627</v>
      </c>
      <c r="C26" s="147"/>
      <c r="D26" s="143" t="s">
        <v>47</v>
      </c>
      <c r="E26" s="145">
        <f>E25</f>
        <v>153400</v>
      </c>
      <c r="F26" s="145">
        <f>F25</f>
        <v>153400</v>
      </c>
      <c r="G26" s="145">
        <f>G25</f>
        <v>0</v>
      </c>
    </row>
    <row r="27" spans="1:7" ht="15">
      <c r="A27" s="108" t="s">
        <v>403</v>
      </c>
      <c r="B27" s="237" t="s">
        <v>635</v>
      </c>
      <c r="C27" s="147">
        <v>22603</v>
      </c>
      <c r="D27" s="142"/>
      <c r="E27" s="145"/>
      <c r="F27" s="208"/>
      <c r="G27" s="208"/>
    </row>
    <row r="28" spans="1:7" ht="15">
      <c r="A28" s="108"/>
      <c r="B28" s="238" t="s">
        <v>636</v>
      </c>
      <c r="C28" s="141"/>
      <c r="D28" s="142">
        <v>1</v>
      </c>
      <c r="E28" s="145">
        <f>F28+G28</f>
        <v>160400</v>
      </c>
      <c r="F28" s="208">
        <f>'стр.1_4'!FM93</f>
        <v>160400</v>
      </c>
      <c r="G28" s="208"/>
    </row>
    <row r="29" spans="1:7" ht="15">
      <c r="A29" s="108"/>
      <c r="B29" s="237" t="s">
        <v>456</v>
      </c>
      <c r="C29" s="141"/>
      <c r="D29" s="143" t="s">
        <v>47</v>
      </c>
      <c r="E29" s="145">
        <f>E28</f>
        <v>160400</v>
      </c>
      <c r="F29" s="145">
        <f>F28</f>
        <v>160400</v>
      </c>
      <c r="G29" s="145">
        <f>G28</f>
        <v>0</v>
      </c>
    </row>
    <row r="30" spans="1:7" ht="35.25" customHeight="1">
      <c r="A30" s="108" t="s">
        <v>405</v>
      </c>
      <c r="B30" s="239" t="s">
        <v>628</v>
      </c>
      <c r="C30" s="89">
        <v>22605</v>
      </c>
      <c r="D30" s="142"/>
      <c r="E30" s="145"/>
      <c r="F30" s="208"/>
      <c r="G30" s="208"/>
    </row>
    <row r="31" spans="1:7" ht="22.5" customHeight="1">
      <c r="A31" s="108"/>
      <c r="B31" s="240" t="s">
        <v>637</v>
      </c>
      <c r="C31" s="77"/>
      <c r="D31" s="142"/>
      <c r="E31" s="145">
        <f>F31+G31</f>
        <v>0</v>
      </c>
      <c r="F31" s="208"/>
      <c r="G31" s="208"/>
    </row>
    <row r="32" spans="1:7" ht="30" customHeight="1">
      <c r="A32" s="108"/>
      <c r="B32" s="240" t="s">
        <v>638</v>
      </c>
      <c r="C32" s="77"/>
      <c r="D32" s="142">
        <v>1</v>
      </c>
      <c r="E32" s="145">
        <f>F32+G32</f>
        <v>0</v>
      </c>
      <c r="F32" s="208"/>
      <c r="G32" s="208"/>
    </row>
    <row r="33" spans="1:7" ht="32.25" customHeight="1">
      <c r="A33" s="155"/>
      <c r="B33" s="240" t="s">
        <v>639</v>
      </c>
      <c r="C33" s="77"/>
      <c r="D33" s="142"/>
      <c r="E33" s="145"/>
      <c r="F33" s="208"/>
      <c r="G33" s="208"/>
    </row>
    <row r="34" spans="1:7" ht="21" customHeight="1">
      <c r="A34" s="108"/>
      <c r="B34" s="240" t="s">
        <v>630</v>
      </c>
      <c r="C34" s="77"/>
      <c r="D34" s="142"/>
      <c r="E34" s="145"/>
      <c r="F34" s="208"/>
      <c r="G34" s="208"/>
    </row>
    <row r="35" spans="1:7" ht="13.5">
      <c r="A35" s="108"/>
      <c r="B35" s="236" t="s">
        <v>456</v>
      </c>
      <c r="C35" s="147"/>
      <c r="D35" s="143" t="s">
        <v>47</v>
      </c>
      <c r="E35" s="148">
        <f>SUM(E31:E34)</f>
        <v>0</v>
      </c>
      <c r="F35" s="148">
        <f>SUM(F31:F34)</f>
        <v>0</v>
      </c>
      <c r="G35" s="148">
        <f>SUM(G31:G34)</f>
        <v>0</v>
      </c>
    </row>
    <row r="36" spans="1:7" ht="40.5" customHeight="1">
      <c r="A36" s="108" t="s">
        <v>407</v>
      </c>
      <c r="B36" s="241" t="s">
        <v>631</v>
      </c>
      <c r="C36" s="147">
        <v>22699</v>
      </c>
      <c r="D36" s="143"/>
      <c r="E36" s="148"/>
      <c r="F36" s="208"/>
      <c r="G36" s="208"/>
    </row>
    <row r="37" spans="1:7" ht="48" customHeight="1">
      <c r="A37" s="108"/>
      <c r="B37" s="242" t="s">
        <v>640</v>
      </c>
      <c r="C37" s="147"/>
      <c r="D37" s="142">
        <v>1</v>
      </c>
      <c r="E37" s="145">
        <f>F37+G37</f>
        <v>0</v>
      </c>
      <c r="F37" s="208">
        <v>0</v>
      </c>
      <c r="G37" s="208">
        <f>'стр.1_4'!FM52</f>
        <v>0</v>
      </c>
    </row>
    <row r="38" spans="1:7" ht="18" customHeight="1">
      <c r="A38" s="108"/>
      <c r="B38" s="242" t="s">
        <v>641</v>
      </c>
      <c r="C38" s="147"/>
      <c r="D38" s="142">
        <v>1</v>
      </c>
      <c r="E38" s="145">
        <f>F38+G38</f>
        <v>4160</v>
      </c>
      <c r="F38" s="208">
        <v>4160</v>
      </c>
      <c r="G38" s="208"/>
    </row>
    <row r="39" spans="1:7" ht="20.25" customHeight="1">
      <c r="A39" s="108"/>
      <c r="B39" s="242" t="s">
        <v>642</v>
      </c>
      <c r="C39" s="147"/>
      <c r="D39" s="142">
        <v>1</v>
      </c>
      <c r="E39" s="145">
        <f>F39+G39</f>
        <v>51240</v>
      </c>
      <c r="F39" s="208">
        <f>'стр.1_4'!FM97-F38-F40</f>
        <v>51240</v>
      </c>
      <c r="G39" s="208"/>
    </row>
    <row r="40" spans="1:7" ht="18.75" customHeight="1">
      <c r="A40" s="108"/>
      <c r="B40" s="242" t="s">
        <v>632</v>
      </c>
      <c r="C40" s="147"/>
      <c r="D40" s="142">
        <v>3</v>
      </c>
      <c r="E40" s="145">
        <f>F40+G40</f>
        <v>18000</v>
      </c>
      <c r="F40" s="208">
        <v>18000</v>
      </c>
      <c r="G40" s="208"/>
    </row>
    <row r="41" spans="1:7" ht="69" customHeight="1">
      <c r="A41" s="108"/>
      <c r="B41" s="242" t="s">
        <v>634</v>
      </c>
      <c r="C41" s="147"/>
      <c r="D41" s="142"/>
      <c r="E41" s="145">
        <f>F41+G41</f>
        <v>0</v>
      </c>
      <c r="F41" s="208"/>
      <c r="G41" s="208"/>
    </row>
    <row r="42" spans="1:7" ht="13.5">
      <c r="A42" s="108"/>
      <c r="B42" s="242" t="s">
        <v>456</v>
      </c>
      <c r="C42" s="147"/>
      <c r="D42" s="143" t="s">
        <v>47</v>
      </c>
      <c r="E42" s="148">
        <f>SUM(E37:E41)</f>
        <v>73400</v>
      </c>
      <c r="F42" s="148">
        <f>SUM(F37:F41)</f>
        <v>73400</v>
      </c>
      <c r="G42" s="148">
        <f>SUM(G37:G41)</f>
        <v>0</v>
      </c>
    </row>
    <row r="43" spans="1:7" ht="13.5">
      <c r="A43" s="211"/>
      <c r="B43" s="211" t="s">
        <v>593</v>
      </c>
      <c r="C43" s="232">
        <v>22600</v>
      </c>
      <c r="D43" s="212" t="s">
        <v>47</v>
      </c>
      <c r="E43" s="233">
        <f>E26+E29+E35+E42</f>
        <v>387200</v>
      </c>
      <c r="F43" s="233">
        <f>F26+F29+F35+F42</f>
        <v>387200</v>
      </c>
      <c r="G43" s="233">
        <f>G26+G29+G35+G42</f>
        <v>0</v>
      </c>
    </row>
    <row r="44" spans="1:7" ht="13.5">
      <c r="A44" s="142"/>
      <c r="B44" s="143" t="s">
        <v>483</v>
      </c>
      <c r="C44" s="141"/>
      <c r="D44" s="142"/>
      <c r="E44" s="145"/>
      <c r="F44" s="208"/>
      <c r="G44" s="208"/>
    </row>
    <row r="45" spans="1:7" ht="15">
      <c r="A45" s="108" t="s">
        <v>401</v>
      </c>
      <c r="B45" s="237" t="s">
        <v>635</v>
      </c>
      <c r="C45" s="141">
        <v>22603</v>
      </c>
      <c r="D45" s="142"/>
      <c r="E45" s="145"/>
      <c r="F45" s="208"/>
      <c r="G45" s="208"/>
    </row>
    <row r="46" spans="1:7" ht="15">
      <c r="A46" s="108"/>
      <c r="B46" s="238" t="s">
        <v>750</v>
      </c>
      <c r="C46" s="141"/>
      <c r="D46" s="142">
        <v>1</v>
      </c>
      <c r="E46" s="145">
        <f>F46+G46</f>
        <v>0</v>
      </c>
      <c r="F46" s="208">
        <f>'стр.1_4'!GA93+'стр.1_4'!GJ93+'стр.1_4'!GK93</f>
        <v>0</v>
      </c>
      <c r="G46" s="208">
        <f>'стр.1_4'!GA48</f>
        <v>0</v>
      </c>
    </row>
    <row r="47" spans="1:7" ht="15">
      <c r="A47" s="108"/>
      <c r="B47" s="237" t="s">
        <v>456</v>
      </c>
      <c r="C47" s="141"/>
      <c r="D47" s="143" t="s">
        <v>47</v>
      </c>
      <c r="E47" s="145">
        <f>E46</f>
        <v>0</v>
      </c>
      <c r="F47" s="145">
        <f>F46</f>
        <v>0</v>
      </c>
      <c r="G47" s="145">
        <f>G46</f>
        <v>0</v>
      </c>
    </row>
    <row r="48" spans="1:7" ht="15">
      <c r="A48" s="108" t="s">
        <v>403</v>
      </c>
      <c r="B48" s="237" t="s">
        <v>643</v>
      </c>
      <c r="C48" s="141">
        <v>22601</v>
      </c>
      <c r="D48" s="142"/>
      <c r="E48" s="145">
        <f>F48</f>
        <v>0</v>
      </c>
      <c r="F48" s="208">
        <f>'стр.1_4'!GK92</f>
        <v>0</v>
      </c>
      <c r="G48" s="208"/>
    </row>
    <row r="49" spans="1:7" ht="15">
      <c r="A49" s="108"/>
      <c r="B49" s="237" t="s">
        <v>456</v>
      </c>
      <c r="C49" s="141"/>
      <c r="D49" s="143" t="s">
        <v>47</v>
      </c>
      <c r="E49" s="145">
        <f>E48</f>
        <v>0</v>
      </c>
      <c r="F49" s="208">
        <f>F48</f>
        <v>0</v>
      </c>
      <c r="G49" s="208"/>
    </row>
    <row r="50" spans="1:7" ht="15">
      <c r="A50" s="108" t="s">
        <v>405</v>
      </c>
      <c r="B50" s="237" t="s">
        <v>777</v>
      </c>
      <c r="C50" s="141">
        <v>22801</v>
      </c>
      <c r="D50" s="143"/>
      <c r="E50" s="145">
        <f>F50</f>
        <v>0</v>
      </c>
      <c r="F50" s="208">
        <f>'стр.1_4'!GA99</f>
        <v>0</v>
      </c>
      <c r="G50" s="208"/>
    </row>
    <row r="51" spans="1:7" ht="15">
      <c r="A51" s="108"/>
      <c r="B51" s="237" t="s">
        <v>456</v>
      </c>
      <c r="C51" s="141"/>
      <c r="D51" s="143"/>
      <c r="E51" s="145">
        <f>E50</f>
        <v>0</v>
      </c>
      <c r="F51" s="145">
        <f>F50</f>
        <v>0</v>
      </c>
      <c r="G51" s="208"/>
    </row>
    <row r="52" spans="1:7" ht="13.5">
      <c r="A52" s="211"/>
      <c r="B52" s="211" t="s">
        <v>593</v>
      </c>
      <c r="C52" s="232">
        <v>22600</v>
      </c>
      <c r="D52" s="212" t="s">
        <v>47</v>
      </c>
      <c r="E52" s="233">
        <f>E47+E49+E51</f>
        <v>0</v>
      </c>
      <c r="F52" s="233">
        <f>F47+F49+F51</f>
        <v>0</v>
      </c>
      <c r="G52" s="233">
        <f>G47+G49+G51</f>
        <v>0</v>
      </c>
    </row>
    <row r="53" spans="1:7" ht="36" customHeight="1">
      <c r="A53" s="108"/>
      <c r="B53" s="243" t="s">
        <v>464</v>
      </c>
      <c r="C53" s="172"/>
      <c r="D53" s="172"/>
      <c r="E53" s="145"/>
      <c r="F53" s="208"/>
      <c r="G53" s="208"/>
    </row>
    <row r="54" spans="1:7" ht="15">
      <c r="A54" s="108" t="s">
        <v>401</v>
      </c>
      <c r="B54" s="237" t="s">
        <v>635</v>
      </c>
      <c r="C54" s="147">
        <v>22603</v>
      </c>
      <c r="D54" s="142"/>
      <c r="E54" s="145"/>
      <c r="F54" s="208"/>
      <c r="G54" s="208"/>
    </row>
    <row r="55" spans="1:7" ht="15">
      <c r="A55" s="108"/>
      <c r="B55" s="238" t="s">
        <v>636</v>
      </c>
      <c r="C55" s="141"/>
      <c r="D55" s="142">
        <v>1</v>
      </c>
      <c r="E55" s="145"/>
      <c r="F55" s="208"/>
      <c r="G55" s="208"/>
    </row>
    <row r="56" spans="1:7" ht="15">
      <c r="A56" s="108"/>
      <c r="B56" s="237" t="s">
        <v>456</v>
      </c>
      <c r="C56" s="141"/>
      <c r="D56" s="143" t="s">
        <v>47</v>
      </c>
      <c r="E56" s="145">
        <f>E55</f>
        <v>0</v>
      </c>
      <c r="F56" s="145">
        <f>F55</f>
        <v>0</v>
      </c>
      <c r="G56" s="145">
        <f>G55</f>
        <v>0</v>
      </c>
    </row>
    <row r="57" spans="1:7" ht="15">
      <c r="A57" s="108" t="s">
        <v>403</v>
      </c>
      <c r="B57" s="237" t="s">
        <v>643</v>
      </c>
      <c r="C57" s="147">
        <v>22601</v>
      </c>
      <c r="D57" s="142"/>
      <c r="E57" s="145">
        <f>F57</f>
        <v>0</v>
      </c>
      <c r="F57" s="208">
        <f>'стр.1_4'!GX92</f>
        <v>0</v>
      </c>
      <c r="G57" s="208"/>
    </row>
    <row r="58" spans="1:7" ht="15">
      <c r="A58" s="108"/>
      <c r="B58" s="237" t="s">
        <v>456</v>
      </c>
      <c r="C58" s="141"/>
      <c r="D58" s="143" t="s">
        <v>47</v>
      </c>
      <c r="E58" s="145">
        <f>E57</f>
        <v>0</v>
      </c>
      <c r="F58" s="208">
        <f>F57</f>
        <v>0</v>
      </c>
      <c r="G58" s="208"/>
    </row>
    <row r="59" spans="1:7" ht="30" customHeight="1">
      <c r="A59" s="108" t="s">
        <v>405</v>
      </c>
      <c r="B59" s="241" t="s">
        <v>628</v>
      </c>
      <c r="C59" s="147">
        <v>22605</v>
      </c>
      <c r="D59" s="143"/>
      <c r="E59" s="148"/>
      <c r="F59" s="208"/>
      <c r="G59" s="208"/>
    </row>
    <row r="60" spans="1:7" ht="32.25" customHeight="1">
      <c r="A60" s="108"/>
      <c r="B60" s="242" t="s">
        <v>639</v>
      </c>
      <c r="C60" s="147"/>
      <c r="D60" s="142">
        <v>1</v>
      </c>
      <c r="E60" s="145">
        <f>F60+G60</f>
        <v>0</v>
      </c>
      <c r="F60" s="208"/>
      <c r="G60" s="208"/>
    </row>
    <row r="61" spans="1:7" ht="13.5">
      <c r="A61" s="108"/>
      <c r="B61" s="242" t="s">
        <v>456</v>
      </c>
      <c r="C61" s="147"/>
      <c r="D61" s="143" t="s">
        <v>47</v>
      </c>
      <c r="E61" s="148">
        <f>SUM(E60:E60)</f>
        <v>0</v>
      </c>
      <c r="F61" s="148">
        <f>SUM(F60:F60)</f>
        <v>0</v>
      </c>
      <c r="G61" s="148">
        <f>SUM(G60:G60)</f>
        <v>0</v>
      </c>
    </row>
    <row r="62" spans="1:7" ht="40.5" customHeight="1">
      <c r="A62" s="108" t="s">
        <v>407</v>
      </c>
      <c r="B62" s="241" t="s">
        <v>631</v>
      </c>
      <c r="C62" s="147">
        <v>22699</v>
      </c>
      <c r="D62" s="143"/>
      <c r="E62" s="148"/>
      <c r="F62" s="208"/>
      <c r="G62" s="208"/>
    </row>
    <row r="63" spans="1:7" ht="48" customHeight="1">
      <c r="A63" s="108"/>
      <c r="B63" s="242" t="s">
        <v>767</v>
      </c>
      <c r="C63" s="147"/>
      <c r="D63" s="142">
        <v>1</v>
      </c>
      <c r="E63" s="145">
        <f>F63+G63</f>
        <v>0</v>
      </c>
      <c r="F63" s="208">
        <f>'стр.1_4'!GV97</f>
        <v>0</v>
      </c>
      <c r="G63" s="208">
        <f>'стр.1_4'!FM78</f>
        <v>0</v>
      </c>
    </row>
    <row r="64" spans="1:7" ht="13.5">
      <c r="A64" s="108"/>
      <c r="B64" s="242" t="s">
        <v>456</v>
      </c>
      <c r="C64" s="147"/>
      <c r="D64" s="143" t="s">
        <v>47</v>
      </c>
      <c r="E64" s="148">
        <f>F64</f>
        <v>0</v>
      </c>
      <c r="F64" s="148">
        <f>F63</f>
        <v>0</v>
      </c>
      <c r="G64" s="148">
        <v>0</v>
      </c>
    </row>
    <row r="65" spans="1:9" ht="13.5">
      <c r="A65" s="209"/>
      <c r="B65" s="244" t="s">
        <v>593</v>
      </c>
      <c r="C65" s="232">
        <v>22600</v>
      </c>
      <c r="D65" s="212" t="s">
        <v>47</v>
      </c>
      <c r="E65" s="233">
        <f>E56+E61+E58+E64</f>
        <v>0</v>
      </c>
      <c r="F65" s="233">
        <f>F56+F61+F58+F64</f>
        <v>0</v>
      </c>
      <c r="G65" s="233">
        <f>G56+G61</f>
        <v>0</v>
      </c>
      <c r="I65" s="91"/>
    </row>
    <row r="66" ht="12.75">
      <c r="C66" s="230"/>
    </row>
    <row r="67" spans="2:9" ht="13.5">
      <c r="B67" s="106"/>
      <c r="I67" s="149">
        <f>E21+E43+E52+E65</f>
        <v>734700</v>
      </c>
    </row>
    <row r="68" spans="2:4" ht="13.5">
      <c r="B68" s="106"/>
      <c r="C68" s="245"/>
      <c r="D68" s="245"/>
    </row>
    <row r="69" spans="3:9" ht="12.75">
      <c r="C69" s="230"/>
      <c r="D69" s="245"/>
      <c r="I69" s="105">
        <f>'стр.1_4'!DF97+'стр.1_4'!DF99</f>
        <v>734700</v>
      </c>
    </row>
    <row r="70" spans="2:4" ht="13.5">
      <c r="B70" s="106"/>
      <c r="C70" s="230"/>
      <c r="D70" s="245"/>
    </row>
    <row r="71" ht="12.75">
      <c r="I71" s="105">
        <f>I69-I67</f>
        <v>0</v>
      </c>
    </row>
  </sheetData>
  <sheetProtection/>
  <mergeCells count="1">
    <mergeCell ref="A3:E3"/>
  </mergeCells>
  <printOptions/>
  <pageMargins left="0.7" right="0.7" top="0.75" bottom="0.75" header="0.3" footer="0.3"/>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sheetPr>
    <tabColor rgb="FFFFFF00"/>
  </sheetPr>
  <dimension ref="A1:J54"/>
  <sheetViews>
    <sheetView view="pageBreakPreview" zoomScale="85" zoomScaleSheetLayoutView="85" zoomScalePageLayoutView="0" workbookViewId="0" topLeftCell="A1">
      <selection activeCell="I7" sqref="I7"/>
    </sheetView>
  </sheetViews>
  <sheetFormatPr defaultColWidth="9.00390625" defaultRowHeight="12.75"/>
  <cols>
    <col min="2" max="2" width="53.50390625" style="0" customWidth="1"/>
    <col min="6" max="6" width="11.875" style="0" customWidth="1"/>
    <col min="7" max="7" width="10.625" style="0" bestFit="1" customWidth="1"/>
    <col min="10" max="10" width="14.50390625" style="0" customWidth="1"/>
  </cols>
  <sheetData>
    <row r="1" spans="1:7" ht="13.5">
      <c r="A1" s="106" t="s">
        <v>440</v>
      </c>
      <c r="B1" s="75"/>
      <c r="C1" s="75"/>
      <c r="D1" s="75"/>
      <c r="E1" s="75"/>
      <c r="F1" s="75"/>
      <c r="G1" s="75"/>
    </row>
    <row r="2" spans="1:7" ht="13.5">
      <c r="A2" s="181"/>
      <c r="B2" s="75"/>
      <c r="C2" s="75"/>
      <c r="D2" s="75"/>
      <c r="E2" s="75"/>
      <c r="F2" s="75"/>
      <c r="G2" s="75"/>
    </row>
    <row r="3" spans="1:7" ht="13.5">
      <c r="A3" s="620" t="s">
        <v>644</v>
      </c>
      <c r="B3" s="620"/>
      <c r="C3" s="620"/>
      <c r="D3" s="620"/>
      <c r="E3" s="620"/>
      <c r="F3" s="620"/>
      <c r="G3" s="620"/>
    </row>
    <row r="4" spans="1:7" ht="13.5">
      <c r="A4" s="75"/>
      <c r="B4" s="75"/>
      <c r="C4" s="75"/>
      <c r="D4" s="75"/>
      <c r="E4" s="75"/>
      <c r="F4" s="75"/>
      <c r="G4" s="75"/>
    </row>
    <row r="5" spans="1:8" ht="41.25">
      <c r="A5" s="77" t="s">
        <v>396</v>
      </c>
      <c r="B5" s="77" t="s">
        <v>472</v>
      </c>
      <c r="C5" s="77" t="s">
        <v>481</v>
      </c>
      <c r="D5" s="77" t="s">
        <v>645</v>
      </c>
      <c r="E5" s="77" t="s">
        <v>646</v>
      </c>
      <c r="F5" s="77" t="s">
        <v>647</v>
      </c>
      <c r="G5" s="171" t="s">
        <v>782</v>
      </c>
      <c r="H5" s="171" t="s">
        <v>783</v>
      </c>
    </row>
    <row r="6" spans="1:8" ht="13.5">
      <c r="A6" s="77"/>
      <c r="B6" s="77">
        <v>1</v>
      </c>
      <c r="C6" s="77">
        <v>2</v>
      </c>
      <c r="D6" s="77">
        <v>3</v>
      </c>
      <c r="E6" s="77">
        <v>4</v>
      </c>
      <c r="F6" s="77">
        <v>5</v>
      </c>
      <c r="G6" s="172"/>
      <c r="H6" s="182"/>
    </row>
    <row r="7" spans="1:8" ht="15" customHeight="1">
      <c r="A7" s="77"/>
      <c r="B7" s="171" t="s">
        <v>624</v>
      </c>
      <c r="C7" s="143"/>
      <c r="D7" s="77"/>
      <c r="E7" s="77"/>
      <c r="F7" s="77"/>
      <c r="G7" s="172"/>
      <c r="H7" s="182"/>
    </row>
    <row r="8" spans="1:8" ht="34.5" customHeight="1">
      <c r="A8" s="121" t="s">
        <v>401</v>
      </c>
      <c r="B8" s="87" t="s">
        <v>648</v>
      </c>
      <c r="C8" s="85"/>
      <c r="D8" s="77"/>
      <c r="E8" s="77"/>
      <c r="F8" s="77"/>
      <c r="G8" s="172"/>
      <c r="H8" s="182"/>
    </row>
    <row r="9" spans="1:8" ht="19.5" customHeight="1">
      <c r="A9" s="121" t="s">
        <v>496</v>
      </c>
      <c r="B9" s="85" t="s">
        <v>649</v>
      </c>
      <c r="C9" s="85">
        <v>31003</v>
      </c>
      <c r="D9" s="77">
        <v>1229</v>
      </c>
      <c r="E9" s="246">
        <f>F9/D9</f>
        <v>406.83482506102524</v>
      </c>
      <c r="F9" s="86">
        <f>G9+H9</f>
        <v>500000</v>
      </c>
      <c r="G9" s="183">
        <f>'стр.1_4'!FL103</f>
        <v>500000</v>
      </c>
      <c r="H9" s="184"/>
    </row>
    <row r="10" spans="1:8" ht="17.25" customHeight="1">
      <c r="A10" s="121"/>
      <c r="B10" s="85" t="s">
        <v>650</v>
      </c>
      <c r="C10" s="85"/>
      <c r="D10" s="77">
        <f>D9</f>
        <v>1229</v>
      </c>
      <c r="E10" s="246">
        <f>E9</f>
        <v>406.83482506102524</v>
      </c>
      <c r="F10" s="86">
        <f>F9</f>
        <v>500000</v>
      </c>
      <c r="G10" s="260">
        <f>G9</f>
        <v>500000</v>
      </c>
      <c r="H10" s="184"/>
    </row>
    <row r="11" spans="1:8" ht="13.5">
      <c r="A11" s="121"/>
      <c r="B11" s="85" t="s">
        <v>456</v>
      </c>
      <c r="C11" s="85"/>
      <c r="D11" s="77"/>
      <c r="E11" s="77"/>
      <c r="F11" s="90">
        <f>F10</f>
        <v>500000</v>
      </c>
      <c r="G11" s="295">
        <f>G10</f>
        <v>500000</v>
      </c>
      <c r="H11" s="90">
        <f>H10</f>
        <v>0</v>
      </c>
    </row>
    <row r="12" spans="1:8" ht="15.75" customHeight="1">
      <c r="A12" s="121" t="s">
        <v>498</v>
      </c>
      <c r="B12" s="247" t="s">
        <v>651</v>
      </c>
      <c r="C12" s="247">
        <v>31004</v>
      </c>
      <c r="D12" s="77"/>
      <c r="E12" s="77"/>
      <c r="F12" s="86"/>
      <c r="G12" s="296"/>
      <c r="H12" s="184"/>
    </row>
    <row r="13" spans="1:8" ht="13.5">
      <c r="A13" s="121"/>
      <c r="B13" s="85" t="s">
        <v>652</v>
      </c>
      <c r="C13" s="85"/>
      <c r="D13" s="77">
        <v>4</v>
      </c>
      <c r="E13" s="77">
        <f>F13/D13</f>
        <v>15000</v>
      </c>
      <c r="F13" s="86">
        <f>G13+H13</f>
        <v>60000</v>
      </c>
      <c r="G13" s="296">
        <f>'стр.1_4'!FL104-G14-G15</f>
        <v>60000</v>
      </c>
      <c r="H13" s="184"/>
    </row>
    <row r="14" spans="1:8" ht="16.5" customHeight="1">
      <c r="A14" s="121"/>
      <c r="B14" s="85" t="s">
        <v>653</v>
      </c>
      <c r="C14" s="85"/>
      <c r="D14" s="77">
        <v>2</v>
      </c>
      <c r="E14" s="77">
        <f>F14/D14</f>
        <v>20000</v>
      </c>
      <c r="F14" s="86">
        <f>G14+H14</f>
        <v>40000</v>
      </c>
      <c r="G14" s="296">
        <v>40000</v>
      </c>
      <c r="H14" s="184"/>
    </row>
    <row r="15" spans="1:8" ht="14.25" customHeight="1">
      <c r="A15" s="121"/>
      <c r="B15" s="85" t="s">
        <v>654</v>
      </c>
      <c r="C15" s="85"/>
      <c r="D15" s="77">
        <v>2</v>
      </c>
      <c r="E15" s="77">
        <f>F15/D15</f>
        <v>40000</v>
      </c>
      <c r="F15" s="86">
        <f>G15+H15</f>
        <v>80000</v>
      </c>
      <c r="G15" s="296">
        <v>80000</v>
      </c>
      <c r="H15" s="184"/>
    </row>
    <row r="16" spans="1:8" ht="13.5">
      <c r="A16" s="121"/>
      <c r="B16" s="85" t="s">
        <v>456</v>
      </c>
      <c r="C16" s="85"/>
      <c r="D16" s="77"/>
      <c r="E16" s="77"/>
      <c r="F16" s="90">
        <f>SUM(F13:F15)</f>
        <v>180000</v>
      </c>
      <c r="G16" s="295">
        <f>SUM(G13:G15)</f>
        <v>180000</v>
      </c>
      <c r="H16" s="90">
        <f>SUM(H13:H15)</f>
        <v>0</v>
      </c>
    </row>
    <row r="17" spans="1:8" ht="15" customHeight="1">
      <c r="A17" s="121" t="s">
        <v>500</v>
      </c>
      <c r="B17" s="248" t="s">
        <v>655</v>
      </c>
      <c r="C17" s="85">
        <v>31005</v>
      </c>
      <c r="D17" s="77"/>
      <c r="E17" s="77"/>
      <c r="F17" s="86">
        <f>G17+H17</f>
        <v>393000</v>
      </c>
      <c r="G17" s="296">
        <f>'стр.1_4'!FL105</f>
        <v>393000</v>
      </c>
      <c r="H17" s="184"/>
    </row>
    <row r="18" spans="1:8" ht="13.5">
      <c r="A18" s="121"/>
      <c r="B18" s="85" t="s">
        <v>627</v>
      </c>
      <c r="C18" s="85"/>
      <c r="D18" s="77"/>
      <c r="E18" s="77"/>
      <c r="F18" s="90">
        <f>F17</f>
        <v>393000</v>
      </c>
      <c r="G18" s="295">
        <f>G17</f>
        <v>393000</v>
      </c>
      <c r="H18" s="90">
        <f>H17</f>
        <v>0</v>
      </c>
    </row>
    <row r="19" spans="1:8" ht="24" customHeight="1">
      <c r="A19" s="121" t="s">
        <v>656</v>
      </c>
      <c r="B19" s="248" t="s">
        <v>657</v>
      </c>
      <c r="C19" s="85">
        <v>31099</v>
      </c>
      <c r="D19" s="77"/>
      <c r="E19" s="77"/>
      <c r="F19" s="86"/>
      <c r="G19" s="296"/>
      <c r="H19" s="184"/>
    </row>
    <row r="20" spans="1:8" ht="15" customHeight="1">
      <c r="A20" s="121"/>
      <c r="B20" s="220" t="s">
        <v>658</v>
      </c>
      <c r="C20" s="85"/>
      <c r="D20" s="77"/>
      <c r="E20" s="77"/>
      <c r="F20" s="86">
        <f>G20+H20</f>
        <v>300000</v>
      </c>
      <c r="G20" s="296">
        <f>'стр.1_4'!FL106</f>
        <v>300000</v>
      </c>
      <c r="H20" s="184"/>
    </row>
    <row r="21" spans="1:8" ht="18" customHeight="1">
      <c r="A21" s="121"/>
      <c r="B21" s="220" t="s">
        <v>659</v>
      </c>
      <c r="C21" s="85"/>
      <c r="D21" s="77"/>
      <c r="E21" s="77"/>
      <c r="F21" s="86">
        <f>G21+H21</f>
        <v>0</v>
      </c>
      <c r="G21" s="296"/>
      <c r="H21" s="184"/>
    </row>
    <row r="22" spans="1:8" ht="13.5">
      <c r="A22" s="121"/>
      <c r="B22" s="85" t="s">
        <v>456</v>
      </c>
      <c r="C22" s="85"/>
      <c r="D22" s="77"/>
      <c r="E22" s="77"/>
      <c r="F22" s="90">
        <f>F20</f>
        <v>300000</v>
      </c>
      <c r="G22" s="295">
        <f>G20</f>
        <v>300000</v>
      </c>
      <c r="H22" s="90">
        <f>H20</f>
        <v>0</v>
      </c>
    </row>
    <row r="23" spans="1:8" ht="13.5">
      <c r="A23" s="249"/>
      <c r="B23" s="250" t="s">
        <v>593</v>
      </c>
      <c r="C23" s="250">
        <v>31000</v>
      </c>
      <c r="D23" s="251" t="s">
        <v>47</v>
      </c>
      <c r="E23" s="251" t="s">
        <v>47</v>
      </c>
      <c r="F23" s="252">
        <f>F11+F16+F18+F22</f>
        <v>1373000</v>
      </c>
      <c r="G23" s="252">
        <f>G11+G16+G18+G22</f>
        <v>1373000</v>
      </c>
      <c r="H23" s="252">
        <f>H11+H16+H18+H22</f>
        <v>0</v>
      </c>
    </row>
    <row r="24" spans="1:8" ht="13.5">
      <c r="A24" s="121"/>
      <c r="B24" s="87"/>
      <c r="C24" s="87"/>
      <c r="D24" s="89"/>
      <c r="E24" s="89"/>
      <c r="F24" s="253"/>
      <c r="G24" s="183"/>
      <c r="H24" s="184"/>
    </row>
    <row r="25" spans="1:8" ht="21" customHeight="1">
      <c r="A25" s="121"/>
      <c r="B25" s="171" t="s">
        <v>594</v>
      </c>
      <c r="C25" s="143"/>
      <c r="D25" s="77"/>
      <c r="E25" s="77"/>
      <c r="F25" s="86"/>
      <c r="G25" s="183"/>
      <c r="H25" s="184"/>
    </row>
    <row r="26" spans="1:8" ht="27" customHeight="1">
      <c r="A26" s="121" t="s">
        <v>403</v>
      </c>
      <c r="B26" s="87" t="s">
        <v>648</v>
      </c>
      <c r="C26" s="85"/>
      <c r="D26" s="77"/>
      <c r="E26" s="77"/>
      <c r="F26" s="86"/>
      <c r="G26" s="183"/>
      <c r="H26" s="184"/>
    </row>
    <row r="27" spans="1:8" ht="15.75" customHeight="1">
      <c r="A27" s="121" t="s">
        <v>660</v>
      </c>
      <c r="B27" s="85" t="s">
        <v>651</v>
      </c>
      <c r="C27" s="85">
        <v>31004</v>
      </c>
      <c r="D27" s="77"/>
      <c r="E27" s="77"/>
      <c r="F27" s="86"/>
      <c r="G27" s="183"/>
      <c r="H27" s="184"/>
    </row>
    <row r="28" spans="1:8" ht="13.5">
      <c r="A28" s="121"/>
      <c r="B28" s="85"/>
      <c r="C28" s="85"/>
      <c r="D28" s="77"/>
      <c r="E28" s="77"/>
      <c r="F28" s="86"/>
      <c r="G28" s="183"/>
      <c r="H28" s="184"/>
    </row>
    <row r="29" spans="1:8" ht="13.5">
      <c r="A29" s="121"/>
      <c r="B29" s="85"/>
      <c r="C29" s="85"/>
      <c r="D29" s="77"/>
      <c r="E29" s="77"/>
      <c r="F29" s="86"/>
      <c r="G29" s="183"/>
      <c r="H29" s="184"/>
    </row>
    <row r="30" spans="1:8" ht="13.5">
      <c r="A30" s="121"/>
      <c r="B30" s="85" t="s">
        <v>456</v>
      </c>
      <c r="C30" s="85"/>
      <c r="D30" s="77"/>
      <c r="E30" s="77"/>
      <c r="F30" s="86"/>
      <c r="G30" s="183"/>
      <c r="H30" s="184"/>
    </row>
    <row r="31" spans="1:8" ht="15.75" customHeight="1">
      <c r="A31" s="121" t="s">
        <v>661</v>
      </c>
      <c r="B31" s="248" t="s">
        <v>655</v>
      </c>
      <c r="C31" s="85">
        <v>31005</v>
      </c>
      <c r="D31" s="77"/>
      <c r="E31" s="77"/>
      <c r="F31" s="86">
        <f>G31+H31</f>
        <v>0</v>
      </c>
      <c r="G31" s="183"/>
      <c r="H31" s="184"/>
    </row>
    <row r="32" spans="1:8" ht="13.5">
      <c r="A32" s="121"/>
      <c r="B32" s="85"/>
      <c r="C32" s="85"/>
      <c r="D32" s="77"/>
      <c r="E32" s="77"/>
      <c r="F32" s="86"/>
      <c r="G32" s="183"/>
      <c r="H32" s="184"/>
    </row>
    <row r="33" spans="1:8" ht="13.5">
      <c r="A33" s="121"/>
      <c r="B33" s="85" t="s">
        <v>627</v>
      </c>
      <c r="C33" s="85"/>
      <c r="D33" s="77"/>
      <c r="E33" s="77"/>
      <c r="F33" s="86"/>
      <c r="G33" s="183"/>
      <c r="H33" s="184"/>
    </row>
    <row r="34" spans="1:8" ht="15" customHeight="1">
      <c r="A34" s="121" t="s">
        <v>662</v>
      </c>
      <c r="B34" s="248" t="s">
        <v>657</v>
      </c>
      <c r="C34" s="85">
        <v>31099</v>
      </c>
      <c r="D34" s="77"/>
      <c r="E34" s="77"/>
      <c r="F34" s="86">
        <f>G34+H34</f>
        <v>0</v>
      </c>
      <c r="G34" s="86"/>
      <c r="H34" s="184"/>
    </row>
    <row r="35" spans="1:8" ht="13.5">
      <c r="A35" s="121"/>
      <c r="B35" s="85"/>
      <c r="C35" s="85"/>
      <c r="D35" s="77"/>
      <c r="E35" s="77"/>
      <c r="F35" s="86"/>
      <c r="G35" s="183"/>
      <c r="H35" s="184"/>
    </row>
    <row r="36" spans="1:8" ht="13.5">
      <c r="A36" s="121"/>
      <c r="B36" s="85" t="s">
        <v>456</v>
      </c>
      <c r="C36" s="85"/>
      <c r="D36" s="77"/>
      <c r="E36" s="77"/>
      <c r="F36" s="86">
        <f>F34</f>
        <v>0</v>
      </c>
      <c r="G36" s="86">
        <f>G34</f>
        <v>0</v>
      </c>
      <c r="H36" s="86">
        <f>H34</f>
        <v>0</v>
      </c>
    </row>
    <row r="37" spans="1:8" ht="13.5">
      <c r="A37" s="249"/>
      <c r="B37" s="250" t="s">
        <v>593</v>
      </c>
      <c r="C37" s="250">
        <v>31000</v>
      </c>
      <c r="D37" s="251" t="s">
        <v>47</v>
      </c>
      <c r="E37" s="251" t="s">
        <v>47</v>
      </c>
      <c r="F37" s="252">
        <f>F34+F31+F27</f>
        <v>0</v>
      </c>
      <c r="G37" s="252">
        <f>G34+G31+G27</f>
        <v>0</v>
      </c>
      <c r="H37" s="252">
        <f>H34+H31+H27</f>
        <v>0</v>
      </c>
    </row>
    <row r="38" spans="1:8" ht="15.75" customHeight="1">
      <c r="A38" s="108" t="s">
        <v>405</v>
      </c>
      <c r="B38" s="195" t="s">
        <v>577</v>
      </c>
      <c r="C38" s="172"/>
      <c r="D38" s="172"/>
      <c r="E38" s="172"/>
      <c r="F38" s="192"/>
      <c r="G38" s="183"/>
      <c r="H38" s="184"/>
    </row>
    <row r="39" spans="1:8" ht="15.75" customHeight="1">
      <c r="A39" s="108" t="s">
        <v>663</v>
      </c>
      <c r="B39" s="85" t="s">
        <v>651</v>
      </c>
      <c r="C39" s="141">
        <v>31004</v>
      </c>
      <c r="D39" s="172"/>
      <c r="E39" s="172"/>
      <c r="F39" s="192">
        <f>G39</f>
        <v>0</v>
      </c>
      <c r="G39" s="183">
        <f>'стр.1_4'!GV104</f>
        <v>0</v>
      </c>
      <c r="H39" s="184"/>
    </row>
    <row r="40" spans="1:8" ht="18.75" customHeight="1">
      <c r="A40" s="108" t="s">
        <v>664</v>
      </c>
      <c r="B40" s="85" t="s">
        <v>723</v>
      </c>
      <c r="C40" s="286">
        <v>31005</v>
      </c>
      <c r="D40" s="103"/>
      <c r="E40" s="103"/>
      <c r="F40" s="86">
        <f>G40+H40</f>
        <v>0</v>
      </c>
      <c r="G40" s="183">
        <f>'стр.1_4'!GV105</f>
        <v>0</v>
      </c>
      <c r="H40" s="184"/>
    </row>
    <row r="41" spans="1:8" ht="18.75" customHeight="1">
      <c r="A41" s="108" t="s">
        <v>752</v>
      </c>
      <c r="B41" s="85" t="s">
        <v>751</v>
      </c>
      <c r="C41" s="321">
        <v>31099</v>
      </c>
      <c r="D41" s="103"/>
      <c r="E41" s="103"/>
      <c r="F41" s="86">
        <f>G41+H41</f>
        <v>0</v>
      </c>
      <c r="G41" s="183">
        <v>0</v>
      </c>
      <c r="H41" s="184"/>
    </row>
    <row r="42" spans="1:8" ht="17.25" customHeight="1">
      <c r="A42" s="108" t="s">
        <v>768</v>
      </c>
      <c r="B42" s="85" t="s">
        <v>724</v>
      </c>
      <c r="C42" s="286">
        <v>31099</v>
      </c>
      <c r="D42" s="103"/>
      <c r="E42" s="103"/>
      <c r="F42" s="86">
        <f>G42+H42</f>
        <v>0</v>
      </c>
      <c r="G42" s="183">
        <v>0</v>
      </c>
      <c r="H42" s="184"/>
    </row>
    <row r="43" spans="1:8" ht="17.25" customHeight="1">
      <c r="A43" s="108"/>
      <c r="B43" s="87" t="s">
        <v>456</v>
      </c>
      <c r="C43" s="286"/>
      <c r="D43" s="103"/>
      <c r="E43" s="103"/>
      <c r="F43" s="86">
        <f>F40+F42+F41+F39</f>
        <v>0</v>
      </c>
      <c r="G43" s="86">
        <f>G40+G42+G41+G39</f>
        <v>0</v>
      </c>
      <c r="H43" s="86">
        <f>H40+H42</f>
        <v>0</v>
      </c>
    </row>
    <row r="44" spans="1:8" ht="13.5">
      <c r="A44" s="249"/>
      <c r="B44" s="250" t="s">
        <v>593</v>
      </c>
      <c r="C44" s="250">
        <v>31000</v>
      </c>
      <c r="D44" s="251" t="s">
        <v>47</v>
      </c>
      <c r="E44" s="251" t="s">
        <v>47</v>
      </c>
      <c r="F44" s="252">
        <f>F43</f>
        <v>0</v>
      </c>
      <c r="G44" s="252">
        <f>G43</f>
        <v>0</v>
      </c>
      <c r="H44" s="252">
        <f>H40+H42</f>
        <v>0</v>
      </c>
    </row>
    <row r="45" spans="1:8" ht="13.5">
      <c r="A45" s="108"/>
      <c r="B45" s="171" t="s">
        <v>617</v>
      </c>
      <c r="C45" s="172"/>
      <c r="D45" s="172"/>
      <c r="E45" s="172"/>
      <c r="F45" s="192"/>
      <c r="G45" s="183"/>
      <c r="H45" s="184"/>
    </row>
    <row r="46" spans="1:8" ht="15.75" customHeight="1">
      <c r="A46" s="108" t="s">
        <v>407</v>
      </c>
      <c r="B46" s="195" t="s">
        <v>648</v>
      </c>
      <c r="C46" s="172"/>
      <c r="D46" s="172"/>
      <c r="E46" s="172"/>
      <c r="F46" s="192"/>
      <c r="G46" s="183"/>
      <c r="H46" s="184"/>
    </row>
    <row r="47" spans="1:8" ht="18.75" customHeight="1">
      <c r="A47" s="108" t="s">
        <v>695</v>
      </c>
      <c r="B47" s="85" t="s">
        <v>723</v>
      </c>
      <c r="C47" s="77">
        <v>31005</v>
      </c>
      <c r="D47" s="103"/>
      <c r="E47" s="103"/>
      <c r="F47" s="86">
        <f>G47+H47</f>
        <v>0</v>
      </c>
      <c r="G47" s="183"/>
      <c r="H47" s="184"/>
    </row>
    <row r="48" spans="1:8" ht="27" customHeight="1">
      <c r="A48" s="108" t="s">
        <v>696</v>
      </c>
      <c r="B48" s="85" t="s">
        <v>774</v>
      </c>
      <c r="C48" s="77">
        <v>31099</v>
      </c>
      <c r="D48" s="103"/>
      <c r="E48" s="103"/>
      <c r="F48" s="86">
        <f>G48+H48</f>
        <v>0</v>
      </c>
      <c r="G48" s="183">
        <f>'стр.1_4'!GL106+'стр.1_4'!GN106+'стр.1_4'!GG106</f>
        <v>0</v>
      </c>
      <c r="H48" s="184">
        <f>'стр.1_4'!GG62</f>
        <v>0</v>
      </c>
    </row>
    <row r="49" spans="1:10" ht="13.5">
      <c r="A49" s="249"/>
      <c r="B49" s="250" t="s">
        <v>593</v>
      </c>
      <c r="C49" s="250">
        <v>31000</v>
      </c>
      <c r="D49" s="251" t="s">
        <v>47</v>
      </c>
      <c r="E49" s="251" t="s">
        <v>47</v>
      </c>
      <c r="F49" s="252">
        <f>F47+F48</f>
        <v>0</v>
      </c>
      <c r="G49" s="252">
        <f>G47+G48</f>
        <v>0</v>
      </c>
      <c r="H49" s="184"/>
      <c r="J49" s="91"/>
    </row>
    <row r="50" spans="1:10" ht="13.5">
      <c r="A50" s="75"/>
      <c r="B50" s="75"/>
      <c r="C50" s="75"/>
      <c r="D50" s="75"/>
      <c r="E50" s="75"/>
      <c r="F50" s="75"/>
      <c r="G50" s="75"/>
      <c r="J50" s="149">
        <f>F23+F37+F49+F44</f>
        <v>1373000</v>
      </c>
    </row>
    <row r="51" spans="1:7" ht="13.5">
      <c r="A51" s="75"/>
      <c r="B51" s="106"/>
      <c r="E51" s="75"/>
      <c r="F51" s="75"/>
      <c r="G51" s="75"/>
    </row>
    <row r="52" spans="1:10" ht="13.5">
      <c r="A52" s="75"/>
      <c r="B52" s="106"/>
      <c r="C52" s="245"/>
      <c r="D52" s="245"/>
      <c r="E52" s="75"/>
      <c r="F52" s="75"/>
      <c r="G52" s="75"/>
      <c r="J52" s="105">
        <f>'стр.1_4'!DF100</f>
        <v>1373000</v>
      </c>
    </row>
    <row r="53" spans="1:7" ht="15">
      <c r="A53" s="75"/>
      <c r="B53" s="254"/>
      <c r="C53" s="245"/>
      <c r="D53" s="245"/>
      <c r="E53" s="75"/>
      <c r="F53" s="75"/>
      <c r="G53" s="75"/>
    </row>
    <row r="54" ht="12.75">
      <c r="J54" s="105">
        <f>J52-J50</f>
        <v>0</v>
      </c>
    </row>
  </sheetData>
  <sheetProtection/>
  <mergeCells count="1">
    <mergeCell ref="A3:G3"/>
  </mergeCells>
  <printOptions/>
  <pageMargins left="0.7" right="0.7" top="0.75" bottom="0.75" header="0.3" footer="0.3"/>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FE61"/>
  <sheetViews>
    <sheetView tabSelected="1" view="pageBreakPreview" zoomScale="110" zoomScaleSheetLayoutView="110" zoomScalePageLayoutView="0" workbookViewId="0" topLeftCell="A19">
      <selection activeCell="DS29" sqref="DS29:EE30"/>
    </sheetView>
  </sheetViews>
  <sheetFormatPr defaultColWidth="0.875" defaultRowHeight="12.75"/>
  <cols>
    <col min="1" max="121" width="0.875" style="1" customWidth="1"/>
    <col min="122" max="122" width="2.50390625" style="1" customWidth="1"/>
    <col min="123" max="16384" width="0.875" style="1" customWidth="1"/>
  </cols>
  <sheetData>
    <row r="1" spans="2:160" s="7" customFormat="1" ht="13.5" customHeight="1">
      <c r="B1" s="562" t="s">
        <v>172</v>
      </c>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2"/>
      <c r="AS1" s="562"/>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562"/>
      <c r="DK1" s="562"/>
      <c r="DL1" s="562"/>
      <c r="DM1" s="562"/>
      <c r="DN1" s="562"/>
      <c r="DO1" s="562"/>
      <c r="DP1" s="562"/>
      <c r="DQ1" s="562"/>
      <c r="DR1" s="562"/>
      <c r="DS1" s="562"/>
      <c r="DT1" s="562"/>
      <c r="DU1" s="562"/>
      <c r="DV1" s="562"/>
      <c r="DW1" s="562"/>
      <c r="DX1" s="562"/>
      <c r="DY1" s="562"/>
      <c r="DZ1" s="562"/>
      <c r="EA1" s="562"/>
      <c r="EB1" s="562"/>
      <c r="EC1" s="562"/>
      <c r="ED1" s="562"/>
      <c r="EE1" s="562"/>
      <c r="EF1" s="562"/>
      <c r="EG1" s="562"/>
      <c r="EH1" s="562"/>
      <c r="EI1" s="562"/>
      <c r="EJ1" s="562"/>
      <c r="EK1" s="562"/>
      <c r="EL1" s="562"/>
      <c r="EM1" s="562"/>
      <c r="EN1" s="562"/>
      <c r="EO1" s="562"/>
      <c r="EP1" s="562"/>
      <c r="EQ1" s="562"/>
      <c r="ER1" s="562"/>
      <c r="ES1" s="562"/>
      <c r="ET1" s="562"/>
      <c r="EU1" s="562"/>
      <c r="EV1" s="562"/>
      <c r="EW1" s="562"/>
      <c r="EX1" s="562"/>
      <c r="EY1" s="562"/>
      <c r="EZ1" s="562"/>
      <c r="FA1" s="562"/>
      <c r="FB1" s="562"/>
      <c r="FC1" s="562"/>
      <c r="FD1" s="562"/>
    </row>
    <row r="2" ht="11.25"/>
    <row r="3" spans="1:161" ht="11.25" customHeight="1">
      <c r="A3" s="536" t="s">
        <v>166</v>
      </c>
      <c r="B3" s="536"/>
      <c r="C3" s="536"/>
      <c r="D3" s="536"/>
      <c r="E3" s="536"/>
      <c r="F3" s="536"/>
      <c r="G3" s="536"/>
      <c r="H3" s="554"/>
      <c r="I3" s="515" t="s">
        <v>0</v>
      </c>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5"/>
      <c r="CJ3" s="515"/>
      <c r="CK3" s="515"/>
      <c r="CL3" s="515"/>
      <c r="CM3" s="516"/>
      <c r="CN3" s="535" t="s">
        <v>167</v>
      </c>
      <c r="CO3" s="536"/>
      <c r="CP3" s="536"/>
      <c r="CQ3" s="536"/>
      <c r="CR3" s="536"/>
      <c r="CS3" s="536"/>
      <c r="CT3" s="536"/>
      <c r="CU3" s="554"/>
      <c r="CV3" s="535" t="s">
        <v>168</v>
      </c>
      <c r="CW3" s="536"/>
      <c r="CX3" s="536"/>
      <c r="CY3" s="536"/>
      <c r="CZ3" s="536"/>
      <c r="DA3" s="536"/>
      <c r="DB3" s="536"/>
      <c r="DC3" s="536"/>
      <c r="DD3" s="536"/>
      <c r="DE3" s="554"/>
      <c r="DF3" s="539" t="s">
        <v>10</v>
      </c>
      <c r="DG3" s="540"/>
      <c r="DH3" s="540"/>
      <c r="DI3" s="540"/>
      <c r="DJ3" s="540"/>
      <c r="DK3" s="540"/>
      <c r="DL3" s="540"/>
      <c r="DM3" s="540"/>
      <c r="DN3" s="540"/>
      <c r="DO3" s="540"/>
      <c r="DP3" s="540"/>
      <c r="DQ3" s="540"/>
      <c r="DR3" s="540"/>
      <c r="DS3" s="540"/>
      <c r="DT3" s="540"/>
      <c r="DU3" s="540"/>
      <c r="DV3" s="540"/>
      <c r="DW3" s="540"/>
      <c r="DX3" s="540"/>
      <c r="DY3" s="540"/>
      <c r="DZ3" s="540"/>
      <c r="EA3" s="540"/>
      <c r="EB3" s="540"/>
      <c r="EC3" s="540"/>
      <c r="ED3" s="540"/>
      <c r="EE3" s="540"/>
      <c r="EF3" s="540"/>
      <c r="EG3" s="540"/>
      <c r="EH3" s="540"/>
      <c r="EI3" s="540"/>
      <c r="EJ3" s="540"/>
      <c r="EK3" s="540"/>
      <c r="EL3" s="540"/>
      <c r="EM3" s="540"/>
      <c r="EN3" s="540"/>
      <c r="EO3" s="540"/>
      <c r="EP3" s="540"/>
      <c r="EQ3" s="540"/>
      <c r="ER3" s="540"/>
      <c r="ES3" s="540"/>
      <c r="ET3" s="540"/>
      <c r="EU3" s="540"/>
      <c r="EV3" s="540"/>
      <c r="EW3" s="540"/>
      <c r="EX3" s="540"/>
      <c r="EY3" s="540"/>
      <c r="EZ3" s="540"/>
      <c r="FA3" s="540"/>
      <c r="FB3" s="540"/>
      <c r="FC3" s="540"/>
      <c r="FD3" s="540"/>
      <c r="FE3" s="540"/>
    </row>
    <row r="4" spans="1:161" ht="11.25" customHeight="1">
      <c r="A4" s="556"/>
      <c r="B4" s="556"/>
      <c r="C4" s="556"/>
      <c r="D4" s="556"/>
      <c r="E4" s="556"/>
      <c r="F4" s="556"/>
      <c r="G4" s="556"/>
      <c r="H4" s="557"/>
      <c r="I4" s="518"/>
      <c r="J4" s="518"/>
      <c r="K4" s="518"/>
      <c r="L4" s="518"/>
      <c r="M4" s="518"/>
      <c r="N4" s="518"/>
      <c r="O4" s="518"/>
      <c r="P4" s="518"/>
      <c r="Q4" s="518"/>
      <c r="R4" s="518"/>
      <c r="S4" s="518"/>
      <c r="T4" s="518"/>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8"/>
      <c r="AV4" s="518"/>
      <c r="AW4" s="518"/>
      <c r="AX4" s="518"/>
      <c r="AY4" s="518"/>
      <c r="AZ4" s="518"/>
      <c r="BA4" s="518"/>
      <c r="BB4" s="518"/>
      <c r="BC4" s="518"/>
      <c r="BD4" s="518"/>
      <c r="BE4" s="518"/>
      <c r="BF4" s="518"/>
      <c r="BG4" s="518"/>
      <c r="BH4" s="518"/>
      <c r="BI4" s="518"/>
      <c r="BJ4" s="518"/>
      <c r="BK4" s="518"/>
      <c r="BL4" s="518"/>
      <c r="BM4" s="518"/>
      <c r="BN4" s="518"/>
      <c r="BO4" s="518"/>
      <c r="BP4" s="518"/>
      <c r="BQ4" s="518"/>
      <c r="BR4" s="518"/>
      <c r="BS4" s="518"/>
      <c r="BT4" s="518"/>
      <c r="BU4" s="518"/>
      <c r="BV4" s="518"/>
      <c r="BW4" s="518"/>
      <c r="BX4" s="518"/>
      <c r="BY4" s="518"/>
      <c r="BZ4" s="518"/>
      <c r="CA4" s="518"/>
      <c r="CB4" s="518"/>
      <c r="CC4" s="518"/>
      <c r="CD4" s="518"/>
      <c r="CE4" s="518"/>
      <c r="CF4" s="518"/>
      <c r="CG4" s="518"/>
      <c r="CH4" s="518"/>
      <c r="CI4" s="518"/>
      <c r="CJ4" s="518"/>
      <c r="CK4" s="518"/>
      <c r="CL4" s="518"/>
      <c r="CM4" s="519"/>
      <c r="CN4" s="555"/>
      <c r="CO4" s="556"/>
      <c r="CP4" s="556"/>
      <c r="CQ4" s="556"/>
      <c r="CR4" s="556"/>
      <c r="CS4" s="556"/>
      <c r="CT4" s="556"/>
      <c r="CU4" s="557"/>
      <c r="CV4" s="555"/>
      <c r="CW4" s="556"/>
      <c r="CX4" s="556"/>
      <c r="CY4" s="556"/>
      <c r="CZ4" s="556"/>
      <c r="DA4" s="556"/>
      <c r="DB4" s="556"/>
      <c r="DC4" s="556"/>
      <c r="DD4" s="556"/>
      <c r="DE4" s="557"/>
      <c r="DF4" s="552" t="s">
        <v>4</v>
      </c>
      <c r="DG4" s="553"/>
      <c r="DH4" s="553"/>
      <c r="DI4" s="553"/>
      <c r="DJ4" s="553"/>
      <c r="DK4" s="553"/>
      <c r="DL4" s="546" t="s">
        <v>357</v>
      </c>
      <c r="DM4" s="546"/>
      <c r="DN4" s="546"/>
      <c r="DO4" s="547" t="s">
        <v>5</v>
      </c>
      <c r="DP4" s="547"/>
      <c r="DQ4" s="547"/>
      <c r="DR4" s="548"/>
      <c r="DS4" s="552" t="s">
        <v>4</v>
      </c>
      <c r="DT4" s="553"/>
      <c r="DU4" s="553"/>
      <c r="DV4" s="553"/>
      <c r="DW4" s="553"/>
      <c r="DX4" s="553"/>
      <c r="DY4" s="546" t="s">
        <v>726</v>
      </c>
      <c r="DZ4" s="546"/>
      <c r="EA4" s="546"/>
      <c r="EB4" s="547" t="s">
        <v>5</v>
      </c>
      <c r="EC4" s="547"/>
      <c r="ED4" s="547"/>
      <c r="EE4" s="548"/>
      <c r="EF4" s="552" t="s">
        <v>4</v>
      </c>
      <c r="EG4" s="553"/>
      <c r="EH4" s="553"/>
      <c r="EI4" s="553"/>
      <c r="EJ4" s="553"/>
      <c r="EK4" s="553"/>
      <c r="EL4" s="546" t="s">
        <v>781</v>
      </c>
      <c r="EM4" s="546"/>
      <c r="EN4" s="546"/>
      <c r="EO4" s="547" t="s">
        <v>5</v>
      </c>
      <c r="EP4" s="547"/>
      <c r="EQ4" s="547"/>
      <c r="ER4" s="548"/>
      <c r="ES4" s="535" t="s">
        <v>9</v>
      </c>
      <c r="ET4" s="536"/>
      <c r="EU4" s="536"/>
      <c r="EV4" s="536"/>
      <c r="EW4" s="536"/>
      <c r="EX4" s="536"/>
      <c r="EY4" s="536"/>
      <c r="EZ4" s="536"/>
      <c r="FA4" s="536"/>
      <c r="FB4" s="536"/>
      <c r="FC4" s="536"/>
      <c r="FD4" s="536"/>
      <c r="FE4" s="536"/>
    </row>
    <row r="5" spans="1:161" ht="39" customHeight="1">
      <c r="A5" s="538"/>
      <c r="B5" s="538"/>
      <c r="C5" s="538"/>
      <c r="D5" s="538"/>
      <c r="E5" s="538"/>
      <c r="F5" s="538"/>
      <c r="G5" s="538"/>
      <c r="H5" s="558"/>
      <c r="I5" s="563"/>
      <c r="J5" s="563"/>
      <c r="K5" s="563"/>
      <c r="L5" s="563"/>
      <c r="M5" s="563"/>
      <c r="N5" s="563"/>
      <c r="O5" s="563"/>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c r="BD5" s="563"/>
      <c r="BE5" s="563"/>
      <c r="BF5" s="563"/>
      <c r="BG5" s="563"/>
      <c r="BH5" s="563"/>
      <c r="BI5" s="563"/>
      <c r="BJ5" s="563"/>
      <c r="BK5" s="563"/>
      <c r="BL5" s="563"/>
      <c r="BM5" s="563"/>
      <c r="BN5" s="563"/>
      <c r="BO5" s="563"/>
      <c r="BP5" s="563"/>
      <c r="BQ5" s="563"/>
      <c r="BR5" s="563"/>
      <c r="BS5" s="563"/>
      <c r="BT5" s="563"/>
      <c r="BU5" s="563"/>
      <c r="BV5" s="563"/>
      <c r="BW5" s="563"/>
      <c r="BX5" s="563"/>
      <c r="BY5" s="563"/>
      <c r="BZ5" s="563"/>
      <c r="CA5" s="563"/>
      <c r="CB5" s="563"/>
      <c r="CC5" s="563"/>
      <c r="CD5" s="563"/>
      <c r="CE5" s="563"/>
      <c r="CF5" s="563"/>
      <c r="CG5" s="563"/>
      <c r="CH5" s="563"/>
      <c r="CI5" s="563"/>
      <c r="CJ5" s="563"/>
      <c r="CK5" s="563"/>
      <c r="CL5" s="563"/>
      <c r="CM5" s="564"/>
      <c r="CN5" s="537"/>
      <c r="CO5" s="538"/>
      <c r="CP5" s="538"/>
      <c r="CQ5" s="538"/>
      <c r="CR5" s="538"/>
      <c r="CS5" s="538"/>
      <c r="CT5" s="538"/>
      <c r="CU5" s="558"/>
      <c r="CV5" s="537"/>
      <c r="CW5" s="538"/>
      <c r="CX5" s="538"/>
      <c r="CY5" s="538"/>
      <c r="CZ5" s="538"/>
      <c r="DA5" s="538"/>
      <c r="DB5" s="538"/>
      <c r="DC5" s="538"/>
      <c r="DD5" s="538"/>
      <c r="DE5" s="558"/>
      <c r="DF5" s="549" t="s">
        <v>169</v>
      </c>
      <c r="DG5" s="550"/>
      <c r="DH5" s="550"/>
      <c r="DI5" s="550"/>
      <c r="DJ5" s="550"/>
      <c r="DK5" s="550"/>
      <c r="DL5" s="550"/>
      <c r="DM5" s="550"/>
      <c r="DN5" s="550"/>
      <c r="DO5" s="550"/>
      <c r="DP5" s="550"/>
      <c r="DQ5" s="550"/>
      <c r="DR5" s="551"/>
      <c r="DS5" s="549" t="s">
        <v>170</v>
      </c>
      <c r="DT5" s="550"/>
      <c r="DU5" s="550"/>
      <c r="DV5" s="550"/>
      <c r="DW5" s="550"/>
      <c r="DX5" s="550"/>
      <c r="DY5" s="550"/>
      <c r="DZ5" s="550"/>
      <c r="EA5" s="550"/>
      <c r="EB5" s="550"/>
      <c r="EC5" s="550"/>
      <c r="ED5" s="550"/>
      <c r="EE5" s="551"/>
      <c r="EF5" s="549" t="s">
        <v>171</v>
      </c>
      <c r="EG5" s="550"/>
      <c r="EH5" s="550"/>
      <c r="EI5" s="550"/>
      <c r="EJ5" s="550"/>
      <c r="EK5" s="550"/>
      <c r="EL5" s="550"/>
      <c r="EM5" s="550"/>
      <c r="EN5" s="550"/>
      <c r="EO5" s="550"/>
      <c r="EP5" s="550"/>
      <c r="EQ5" s="550"/>
      <c r="ER5" s="551"/>
      <c r="ES5" s="537"/>
      <c r="ET5" s="538"/>
      <c r="EU5" s="538"/>
      <c r="EV5" s="538"/>
      <c r="EW5" s="538"/>
      <c r="EX5" s="538"/>
      <c r="EY5" s="538"/>
      <c r="EZ5" s="538"/>
      <c r="FA5" s="538"/>
      <c r="FB5" s="538"/>
      <c r="FC5" s="538"/>
      <c r="FD5" s="538"/>
      <c r="FE5" s="538"/>
    </row>
    <row r="6" spans="1:161" ht="12" thickBot="1">
      <c r="A6" s="541" t="s">
        <v>11</v>
      </c>
      <c r="B6" s="541"/>
      <c r="C6" s="541"/>
      <c r="D6" s="541"/>
      <c r="E6" s="541"/>
      <c r="F6" s="541"/>
      <c r="G6" s="541"/>
      <c r="H6" s="542"/>
      <c r="I6" s="541" t="s">
        <v>12</v>
      </c>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1"/>
      <c r="AY6" s="541"/>
      <c r="AZ6" s="541"/>
      <c r="BA6" s="541"/>
      <c r="BB6" s="541"/>
      <c r="BC6" s="541"/>
      <c r="BD6" s="541"/>
      <c r="BE6" s="541"/>
      <c r="BF6" s="541"/>
      <c r="BG6" s="541"/>
      <c r="BH6" s="541"/>
      <c r="BI6" s="541"/>
      <c r="BJ6" s="541"/>
      <c r="BK6" s="541"/>
      <c r="BL6" s="541"/>
      <c r="BM6" s="541"/>
      <c r="BN6" s="541"/>
      <c r="BO6" s="541"/>
      <c r="BP6" s="541"/>
      <c r="BQ6" s="541"/>
      <c r="BR6" s="541"/>
      <c r="BS6" s="541"/>
      <c r="BT6" s="541"/>
      <c r="BU6" s="541"/>
      <c r="BV6" s="541"/>
      <c r="BW6" s="541"/>
      <c r="BX6" s="541"/>
      <c r="BY6" s="541"/>
      <c r="BZ6" s="541"/>
      <c r="CA6" s="541"/>
      <c r="CB6" s="541"/>
      <c r="CC6" s="541"/>
      <c r="CD6" s="541"/>
      <c r="CE6" s="541"/>
      <c r="CF6" s="541"/>
      <c r="CG6" s="541"/>
      <c r="CH6" s="541"/>
      <c r="CI6" s="541"/>
      <c r="CJ6" s="541"/>
      <c r="CK6" s="541"/>
      <c r="CL6" s="541"/>
      <c r="CM6" s="542"/>
      <c r="CN6" s="543" t="s">
        <v>13</v>
      </c>
      <c r="CO6" s="544"/>
      <c r="CP6" s="544"/>
      <c r="CQ6" s="544"/>
      <c r="CR6" s="544"/>
      <c r="CS6" s="544"/>
      <c r="CT6" s="544"/>
      <c r="CU6" s="545"/>
      <c r="CV6" s="543" t="s">
        <v>14</v>
      </c>
      <c r="CW6" s="544"/>
      <c r="CX6" s="544"/>
      <c r="CY6" s="544"/>
      <c r="CZ6" s="544"/>
      <c r="DA6" s="544"/>
      <c r="DB6" s="544"/>
      <c r="DC6" s="544"/>
      <c r="DD6" s="544"/>
      <c r="DE6" s="545"/>
      <c r="DF6" s="543" t="s">
        <v>15</v>
      </c>
      <c r="DG6" s="544"/>
      <c r="DH6" s="544"/>
      <c r="DI6" s="544"/>
      <c r="DJ6" s="544"/>
      <c r="DK6" s="544"/>
      <c r="DL6" s="544"/>
      <c r="DM6" s="544"/>
      <c r="DN6" s="544"/>
      <c r="DO6" s="544"/>
      <c r="DP6" s="544"/>
      <c r="DQ6" s="544"/>
      <c r="DR6" s="545"/>
      <c r="DS6" s="543" t="s">
        <v>16</v>
      </c>
      <c r="DT6" s="544"/>
      <c r="DU6" s="544"/>
      <c r="DV6" s="544"/>
      <c r="DW6" s="544"/>
      <c r="DX6" s="544"/>
      <c r="DY6" s="544"/>
      <c r="DZ6" s="544"/>
      <c r="EA6" s="544"/>
      <c r="EB6" s="544"/>
      <c r="EC6" s="544"/>
      <c r="ED6" s="544"/>
      <c r="EE6" s="545"/>
      <c r="EF6" s="543" t="s">
        <v>17</v>
      </c>
      <c r="EG6" s="544"/>
      <c r="EH6" s="544"/>
      <c r="EI6" s="544"/>
      <c r="EJ6" s="544"/>
      <c r="EK6" s="544"/>
      <c r="EL6" s="544"/>
      <c r="EM6" s="544"/>
      <c r="EN6" s="544"/>
      <c r="EO6" s="544"/>
      <c r="EP6" s="544"/>
      <c r="EQ6" s="544"/>
      <c r="ER6" s="545"/>
      <c r="ES6" s="543" t="s">
        <v>18</v>
      </c>
      <c r="ET6" s="544"/>
      <c r="EU6" s="544"/>
      <c r="EV6" s="544"/>
      <c r="EW6" s="544"/>
      <c r="EX6" s="544"/>
      <c r="EY6" s="544"/>
      <c r="EZ6" s="544"/>
      <c r="FA6" s="544"/>
      <c r="FB6" s="544"/>
      <c r="FC6" s="544"/>
      <c r="FD6" s="544"/>
      <c r="FE6" s="544"/>
    </row>
    <row r="7" spans="1:161" ht="12.75" customHeight="1">
      <c r="A7" s="361">
        <v>1</v>
      </c>
      <c r="B7" s="361"/>
      <c r="C7" s="361"/>
      <c r="D7" s="361"/>
      <c r="E7" s="361"/>
      <c r="F7" s="361"/>
      <c r="G7" s="361"/>
      <c r="H7" s="362"/>
      <c r="I7" s="608" t="s">
        <v>173</v>
      </c>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c r="AI7" s="359"/>
      <c r="AJ7" s="359"/>
      <c r="AK7" s="359"/>
      <c r="AL7" s="359"/>
      <c r="AM7" s="359"/>
      <c r="AN7" s="359"/>
      <c r="AO7" s="359"/>
      <c r="AP7" s="359"/>
      <c r="AQ7" s="359"/>
      <c r="AR7" s="359"/>
      <c r="AS7" s="359"/>
      <c r="AT7" s="359"/>
      <c r="AU7" s="359"/>
      <c r="AV7" s="359"/>
      <c r="AW7" s="359"/>
      <c r="AX7" s="359"/>
      <c r="AY7" s="359"/>
      <c r="AZ7" s="359"/>
      <c r="BA7" s="359"/>
      <c r="BB7" s="359"/>
      <c r="BC7" s="359"/>
      <c r="BD7" s="359"/>
      <c r="BE7" s="359"/>
      <c r="BF7" s="359"/>
      <c r="BG7" s="359"/>
      <c r="BH7" s="359"/>
      <c r="BI7" s="359"/>
      <c r="BJ7" s="359"/>
      <c r="BK7" s="359"/>
      <c r="BL7" s="359"/>
      <c r="BM7" s="359"/>
      <c r="BN7" s="359"/>
      <c r="BO7" s="359"/>
      <c r="BP7" s="359"/>
      <c r="BQ7" s="359"/>
      <c r="BR7" s="359"/>
      <c r="BS7" s="359"/>
      <c r="BT7" s="359"/>
      <c r="BU7" s="359"/>
      <c r="BV7" s="359"/>
      <c r="BW7" s="359"/>
      <c r="BX7" s="359"/>
      <c r="BY7" s="359"/>
      <c r="BZ7" s="359"/>
      <c r="CA7" s="359"/>
      <c r="CB7" s="359"/>
      <c r="CC7" s="359"/>
      <c r="CD7" s="359"/>
      <c r="CE7" s="359"/>
      <c r="CF7" s="359"/>
      <c r="CG7" s="359"/>
      <c r="CH7" s="359"/>
      <c r="CI7" s="359"/>
      <c r="CJ7" s="359"/>
      <c r="CK7" s="359"/>
      <c r="CL7" s="359"/>
      <c r="CM7" s="359"/>
      <c r="CN7" s="609" t="s">
        <v>174</v>
      </c>
      <c r="CO7" s="610"/>
      <c r="CP7" s="610"/>
      <c r="CQ7" s="610"/>
      <c r="CR7" s="610"/>
      <c r="CS7" s="610"/>
      <c r="CT7" s="610"/>
      <c r="CU7" s="611"/>
      <c r="CV7" s="397" t="s">
        <v>47</v>
      </c>
      <c r="CW7" s="395"/>
      <c r="CX7" s="395"/>
      <c r="CY7" s="395"/>
      <c r="CZ7" s="395"/>
      <c r="DA7" s="395"/>
      <c r="DB7" s="395"/>
      <c r="DC7" s="395"/>
      <c r="DD7" s="395"/>
      <c r="DE7" s="396"/>
      <c r="DF7" s="409">
        <f>'стр.1_4'!DF90</f>
        <v>23478200</v>
      </c>
      <c r="DG7" s="410"/>
      <c r="DH7" s="410"/>
      <c r="DI7" s="410"/>
      <c r="DJ7" s="410"/>
      <c r="DK7" s="410"/>
      <c r="DL7" s="410"/>
      <c r="DM7" s="410"/>
      <c r="DN7" s="410"/>
      <c r="DO7" s="410"/>
      <c r="DP7" s="410"/>
      <c r="DQ7" s="410"/>
      <c r="DR7" s="411"/>
      <c r="DS7" s="409">
        <f>DS10+DS14</f>
        <v>23682400</v>
      </c>
      <c r="DT7" s="410"/>
      <c r="DU7" s="410"/>
      <c r="DV7" s="410"/>
      <c r="DW7" s="410"/>
      <c r="DX7" s="410"/>
      <c r="DY7" s="410"/>
      <c r="DZ7" s="410"/>
      <c r="EA7" s="410"/>
      <c r="EB7" s="410"/>
      <c r="EC7" s="410"/>
      <c r="ED7" s="410"/>
      <c r="EE7" s="411"/>
      <c r="EF7" s="409">
        <f>EF10+EF14</f>
        <v>23997300</v>
      </c>
      <c r="EG7" s="410"/>
      <c r="EH7" s="410"/>
      <c r="EI7" s="410"/>
      <c r="EJ7" s="410"/>
      <c r="EK7" s="410"/>
      <c r="EL7" s="410"/>
      <c r="EM7" s="410"/>
      <c r="EN7" s="410"/>
      <c r="EO7" s="410"/>
      <c r="EP7" s="410"/>
      <c r="EQ7" s="410"/>
      <c r="ER7" s="411"/>
      <c r="ES7" s="391"/>
      <c r="ET7" s="392"/>
      <c r="EU7" s="392"/>
      <c r="EV7" s="392"/>
      <c r="EW7" s="392"/>
      <c r="EX7" s="392"/>
      <c r="EY7" s="392"/>
      <c r="EZ7" s="392"/>
      <c r="FA7" s="392"/>
      <c r="FB7" s="392"/>
      <c r="FC7" s="392"/>
      <c r="FD7" s="392"/>
      <c r="FE7" s="393"/>
    </row>
    <row r="8" spans="1:161" ht="90" customHeight="1">
      <c r="A8" s="338" t="s">
        <v>175</v>
      </c>
      <c r="B8" s="338"/>
      <c r="C8" s="338"/>
      <c r="D8" s="338"/>
      <c r="E8" s="338"/>
      <c r="F8" s="338"/>
      <c r="G8" s="338"/>
      <c r="H8" s="339"/>
      <c r="I8" s="607" t="s">
        <v>177</v>
      </c>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3"/>
      <c r="AM8" s="503"/>
      <c r="AN8" s="503"/>
      <c r="AO8" s="503"/>
      <c r="AP8" s="503"/>
      <c r="AQ8" s="503"/>
      <c r="AR8" s="503"/>
      <c r="AS8" s="503"/>
      <c r="AT8" s="503"/>
      <c r="AU8" s="503"/>
      <c r="AV8" s="503"/>
      <c r="AW8" s="503"/>
      <c r="AX8" s="503"/>
      <c r="AY8" s="503"/>
      <c r="AZ8" s="503"/>
      <c r="BA8" s="503"/>
      <c r="BB8" s="503"/>
      <c r="BC8" s="503"/>
      <c r="BD8" s="503"/>
      <c r="BE8" s="503"/>
      <c r="BF8" s="503"/>
      <c r="BG8" s="503"/>
      <c r="BH8" s="503"/>
      <c r="BI8" s="503"/>
      <c r="BJ8" s="503"/>
      <c r="BK8" s="503"/>
      <c r="BL8" s="503"/>
      <c r="BM8" s="503"/>
      <c r="BN8" s="503"/>
      <c r="BO8" s="503"/>
      <c r="BP8" s="503"/>
      <c r="BQ8" s="503"/>
      <c r="BR8" s="503"/>
      <c r="BS8" s="503"/>
      <c r="BT8" s="503"/>
      <c r="BU8" s="503"/>
      <c r="BV8" s="503"/>
      <c r="BW8" s="503"/>
      <c r="BX8" s="503"/>
      <c r="BY8" s="503"/>
      <c r="BZ8" s="503"/>
      <c r="CA8" s="503"/>
      <c r="CB8" s="503"/>
      <c r="CC8" s="503"/>
      <c r="CD8" s="503"/>
      <c r="CE8" s="503"/>
      <c r="CF8" s="503"/>
      <c r="CG8" s="503"/>
      <c r="CH8" s="503"/>
      <c r="CI8" s="503"/>
      <c r="CJ8" s="503"/>
      <c r="CK8" s="503"/>
      <c r="CL8" s="503"/>
      <c r="CM8" s="503"/>
      <c r="CN8" s="337" t="s">
        <v>176</v>
      </c>
      <c r="CO8" s="338"/>
      <c r="CP8" s="338"/>
      <c r="CQ8" s="338"/>
      <c r="CR8" s="338"/>
      <c r="CS8" s="338"/>
      <c r="CT8" s="338"/>
      <c r="CU8" s="339"/>
      <c r="CV8" s="340" t="s">
        <v>47</v>
      </c>
      <c r="CW8" s="338"/>
      <c r="CX8" s="338"/>
      <c r="CY8" s="338"/>
      <c r="CZ8" s="338"/>
      <c r="DA8" s="338"/>
      <c r="DB8" s="338"/>
      <c r="DC8" s="338"/>
      <c r="DD8" s="338"/>
      <c r="DE8" s="339"/>
      <c r="DF8" s="369"/>
      <c r="DG8" s="370"/>
      <c r="DH8" s="370"/>
      <c r="DI8" s="370"/>
      <c r="DJ8" s="370"/>
      <c r="DK8" s="370"/>
      <c r="DL8" s="370"/>
      <c r="DM8" s="370"/>
      <c r="DN8" s="370"/>
      <c r="DO8" s="370"/>
      <c r="DP8" s="370"/>
      <c r="DQ8" s="370"/>
      <c r="DR8" s="371"/>
      <c r="DS8" s="369"/>
      <c r="DT8" s="370"/>
      <c r="DU8" s="370"/>
      <c r="DV8" s="370"/>
      <c r="DW8" s="370"/>
      <c r="DX8" s="370"/>
      <c r="DY8" s="370"/>
      <c r="DZ8" s="370"/>
      <c r="EA8" s="370"/>
      <c r="EB8" s="370"/>
      <c r="EC8" s="370"/>
      <c r="ED8" s="370"/>
      <c r="EE8" s="371"/>
      <c r="EF8" s="369"/>
      <c r="EG8" s="370"/>
      <c r="EH8" s="370"/>
      <c r="EI8" s="370"/>
      <c r="EJ8" s="370"/>
      <c r="EK8" s="370"/>
      <c r="EL8" s="370"/>
      <c r="EM8" s="370"/>
      <c r="EN8" s="370"/>
      <c r="EO8" s="370"/>
      <c r="EP8" s="370"/>
      <c r="EQ8" s="370"/>
      <c r="ER8" s="371"/>
      <c r="ES8" s="332"/>
      <c r="ET8" s="333"/>
      <c r="EU8" s="333"/>
      <c r="EV8" s="333"/>
      <c r="EW8" s="333"/>
      <c r="EX8" s="333"/>
      <c r="EY8" s="333"/>
      <c r="EZ8" s="333"/>
      <c r="FA8" s="333"/>
      <c r="FB8" s="333"/>
      <c r="FC8" s="333"/>
      <c r="FD8" s="333"/>
      <c r="FE8" s="334"/>
    </row>
    <row r="9" spans="1:161" ht="24" customHeight="1">
      <c r="A9" s="338" t="s">
        <v>178</v>
      </c>
      <c r="B9" s="338"/>
      <c r="C9" s="338"/>
      <c r="D9" s="338"/>
      <c r="E9" s="338"/>
      <c r="F9" s="338"/>
      <c r="G9" s="338"/>
      <c r="H9" s="339"/>
      <c r="I9" s="607" t="s">
        <v>180</v>
      </c>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3"/>
      <c r="AM9" s="503"/>
      <c r="AN9" s="503"/>
      <c r="AO9" s="503"/>
      <c r="AP9" s="503"/>
      <c r="AQ9" s="503"/>
      <c r="AR9" s="503"/>
      <c r="AS9" s="503"/>
      <c r="AT9" s="503"/>
      <c r="AU9" s="503"/>
      <c r="AV9" s="503"/>
      <c r="AW9" s="503"/>
      <c r="AX9" s="503"/>
      <c r="AY9" s="503"/>
      <c r="AZ9" s="503"/>
      <c r="BA9" s="503"/>
      <c r="BB9" s="503"/>
      <c r="BC9" s="503"/>
      <c r="BD9" s="503"/>
      <c r="BE9" s="503"/>
      <c r="BF9" s="503"/>
      <c r="BG9" s="503"/>
      <c r="BH9" s="503"/>
      <c r="BI9" s="503"/>
      <c r="BJ9" s="503"/>
      <c r="BK9" s="503"/>
      <c r="BL9" s="503"/>
      <c r="BM9" s="503"/>
      <c r="BN9" s="503"/>
      <c r="BO9" s="503"/>
      <c r="BP9" s="503"/>
      <c r="BQ9" s="503"/>
      <c r="BR9" s="503"/>
      <c r="BS9" s="503"/>
      <c r="BT9" s="503"/>
      <c r="BU9" s="503"/>
      <c r="BV9" s="503"/>
      <c r="BW9" s="503"/>
      <c r="BX9" s="503"/>
      <c r="BY9" s="503"/>
      <c r="BZ9" s="503"/>
      <c r="CA9" s="503"/>
      <c r="CB9" s="503"/>
      <c r="CC9" s="503"/>
      <c r="CD9" s="503"/>
      <c r="CE9" s="503"/>
      <c r="CF9" s="503"/>
      <c r="CG9" s="503"/>
      <c r="CH9" s="503"/>
      <c r="CI9" s="503"/>
      <c r="CJ9" s="503"/>
      <c r="CK9" s="503"/>
      <c r="CL9" s="503"/>
      <c r="CM9" s="503"/>
      <c r="CN9" s="337" t="s">
        <v>179</v>
      </c>
      <c r="CO9" s="338"/>
      <c r="CP9" s="338"/>
      <c r="CQ9" s="338"/>
      <c r="CR9" s="338"/>
      <c r="CS9" s="338"/>
      <c r="CT9" s="338"/>
      <c r="CU9" s="339"/>
      <c r="CV9" s="340" t="s">
        <v>47</v>
      </c>
      <c r="CW9" s="338"/>
      <c r="CX9" s="338"/>
      <c r="CY9" s="338"/>
      <c r="CZ9" s="338"/>
      <c r="DA9" s="338"/>
      <c r="DB9" s="338"/>
      <c r="DC9" s="338"/>
      <c r="DD9" s="338"/>
      <c r="DE9" s="339"/>
      <c r="DF9" s="369"/>
      <c r="DG9" s="370"/>
      <c r="DH9" s="370"/>
      <c r="DI9" s="370"/>
      <c r="DJ9" s="370"/>
      <c r="DK9" s="370"/>
      <c r="DL9" s="370"/>
      <c r="DM9" s="370"/>
      <c r="DN9" s="370"/>
      <c r="DO9" s="370"/>
      <c r="DP9" s="370"/>
      <c r="DQ9" s="370"/>
      <c r="DR9" s="371"/>
      <c r="DS9" s="369"/>
      <c r="DT9" s="370"/>
      <c r="DU9" s="370"/>
      <c r="DV9" s="370"/>
      <c r="DW9" s="370"/>
      <c r="DX9" s="370"/>
      <c r="DY9" s="370"/>
      <c r="DZ9" s="370"/>
      <c r="EA9" s="370"/>
      <c r="EB9" s="370"/>
      <c r="EC9" s="370"/>
      <c r="ED9" s="370"/>
      <c r="EE9" s="371"/>
      <c r="EF9" s="369"/>
      <c r="EG9" s="370"/>
      <c r="EH9" s="370"/>
      <c r="EI9" s="370"/>
      <c r="EJ9" s="370"/>
      <c r="EK9" s="370"/>
      <c r="EL9" s="370"/>
      <c r="EM9" s="370"/>
      <c r="EN9" s="370"/>
      <c r="EO9" s="370"/>
      <c r="EP9" s="370"/>
      <c r="EQ9" s="370"/>
      <c r="ER9" s="371"/>
      <c r="ES9" s="332"/>
      <c r="ET9" s="333"/>
      <c r="EU9" s="333"/>
      <c r="EV9" s="333"/>
      <c r="EW9" s="333"/>
      <c r="EX9" s="333"/>
      <c r="EY9" s="333"/>
      <c r="EZ9" s="333"/>
      <c r="FA9" s="333"/>
      <c r="FB9" s="333"/>
      <c r="FC9" s="333"/>
      <c r="FD9" s="333"/>
      <c r="FE9" s="334"/>
    </row>
    <row r="10" spans="1:161" ht="24" customHeight="1">
      <c r="A10" s="338" t="s">
        <v>181</v>
      </c>
      <c r="B10" s="338"/>
      <c r="C10" s="338"/>
      <c r="D10" s="338"/>
      <c r="E10" s="338"/>
      <c r="F10" s="338"/>
      <c r="G10" s="338"/>
      <c r="H10" s="339"/>
      <c r="I10" s="607" t="s">
        <v>185</v>
      </c>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3"/>
      <c r="AY10" s="503"/>
      <c r="AZ10" s="503"/>
      <c r="BA10" s="503"/>
      <c r="BB10" s="503"/>
      <c r="BC10" s="503"/>
      <c r="BD10" s="503"/>
      <c r="BE10" s="503"/>
      <c r="BF10" s="503"/>
      <c r="BG10" s="503"/>
      <c r="BH10" s="503"/>
      <c r="BI10" s="503"/>
      <c r="BJ10" s="503"/>
      <c r="BK10" s="503"/>
      <c r="BL10" s="503"/>
      <c r="BM10" s="503"/>
      <c r="BN10" s="503"/>
      <c r="BO10" s="503"/>
      <c r="BP10" s="503"/>
      <c r="BQ10" s="503"/>
      <c r="BR10" s="503"/>
      <c r="BS10" s="503"/>
      <c r="BT10" s="503"/>
      <c r="BU10" s="503"/>
      <c r="BV10" s="503"/>
      <c r="BW10" s="503"/>
      <c r="BX10" s="503"/>
      <c r="BY10" s="503"/>
      <c r="BZ10" s="503"/>
      <c r="CA10" s="503"/>
      <c r="CB10" s="503"/>
      <c r="CC10" s="503"/>
      <c r="CD10" s="503"/>
      <c r="CE10" s="503"/>
      <c r="CF10" s="503"/>
      <c r="CG10" s="503"/>
      <c r="CH10" s="503"/>
      <c r="CI10" s="503"/>
      <c r="CJ10" s="503"/>
      <c r="CK10" s="503"/>
      <c r="CL10" s="503"/>
      <c r="CM10" s="503"/>
      <c r="CN10" s="337" t="s">
        <v>183</v>
      </c>
      <c r="CO10" s="338"/>
      <c r="CP10" s="338"/>
      <c r="CQ10" s="338"/>
      <c r="CR10" s="338"/>
      <c r="CS10" s="338"/>
      <c r="CT10" s="338"/>
      <c r="CU10" s="339"/>
      <c r="CV10" s="340" t="s">
        <v>47</v>
      </c>
      <c r="CW10" s="338"/>
      <c r="CX10" s="338"/>
      <c r="CY10" s="338"/>
      <c r="CZ10" s="338"/>
      <c r="DA10" s="338"/>
      <c r="DB10" s="338"/>
      <c r="DC10" s="338"/>
      <c r="DD10" s="338"/>
      <c r="DE10" s="339"/>
      <c r="DF10" s="369">
        <f>'стр.1_4'!FJ146-'стр.1_4'!FU160-'стр.1_4'!FV160-'стр.1_4'!FW160-'стр.1_4'!FX160-'стр.1_4'!FZ160-'стр.1_4'!GA160-'стр.1_4'!GB160-'стр.1_4'!GC160</f>
        <v>0</v>
      </c>
      <c r="DG10" s="370"/>
      <c r="DH10" s="370"/>
      <c r="DI10" s="370"/>
      <c r="DJ10" s="370"/>
      <c r="DK10" s="370"/>
      <c r="DL10" s="370"/>
      <c r="DM10" s="370"/>
      <c r="DN10" s="370"/>
      <c r="DO10" s="370"/>
      <c r="DP10" s="370"/>
      <c r="DQ10" s="370"/>
      <c r="DR10" s="371"/>
      <c r="DS10" s="369">
        <v>0</v>
      </c>
      <c r="DT10" s="370"/>
      <c r="DU10" s="370"/>
      <c r="DV10" s="370"/>
      <c r="DW10" s="370"/>
      <c r="DX10" s="370"/>
      <c r="DY10" s="370"/>
      <c r="DZ10" s="370"/>
      <c r="EA10" s="370"/>
      <c r="EB10" s="370"/>
      <c r="EC10" s="370"/>
      <c r="ED10" s="370"/>
      <c r="EE10" s="371"/>
      <c r="EF10" s="369">
        <v>0</v>
      </c>
      <c r="EG10" s="370"/>
      <c r="EH10" s="370"/>
      <c r="EI10" s="370"/>
      <c r="EJ10" s="370"/>
      <c r="EK10" s="370"/>
      <c r="EL10" s="370"/>
      <c r="EM10" s="370"/>
      <c r="EN10" s="370"/>
      <c r="EO10" s="370"/>
      <c r="EP10" s="370"/>
      <c r="EQ10" s="370"/>
      <c r="ER10" s="371"/>
      <c r="ES10" s="332"/>
      <c r="ET10" s="333"/>
      <c r="EU10" s="333"/>
      <c r="EV10" s="333"/>
      <c r="EW10" s="333"/>
      <c r="EX10" s="333"/>
      <c r="EY10" s="333"/>
      <c r="EZ10" s="333"/>
      <c r="FA10" s="333"/>
      <c r="FB10" s="333"/>
      <c r="FC10" s="333"/>
      <c r="FD10" s="333"/>
      <c r="FE10" s="334"/>
    </row>
    <row r="11" spans="1:161" ht="24" customHeight="1">
      <c r="A11" s="577" t="s">
        <v>386</v>
      </c>
      <c r="B11" s="577"/>
      <c r="C11" s="577"/>
      <c r="D11" s="577"/>
      <c r="E11" s="577"/>
      <c r="F11" s="577"/>
      <c r="G11" s="577"/>
      <c r="H11" s="578"/>
      <c r="I11" s="579" t="s">
        <v>191</v>
      </c>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0"/>
      <c r="AY11" s="580"/>
      <c r="AZ11" s="580"/>
      <c r="BA11" s="580"/>
      <c r="BB11" s="580"/>
      <c r="BC11" s="580"/>
      <c r="BD11" s="580"/>
      <c r="BE11" s="580"/>
      <c r="BF11" s="580"/>
      <c r="BG11" s="580"/>
      <c r="BH11" s="580"/>
      <c r="BI11" s="580"/>
      <c r="BJ11" s="580"/>
      <c r="BK11" s="580"/>
      <c r="BL11" s="580"/>
      <c r="BM11" s="580"/>
      <c r="BN11" s="580"/>
      <c r="BO11" s="580"/>
      <c r="BP11" s="580"/>
      <c r="BQ11" s="580"/>
      <c r="BR11" s="580"/>
      <c r="BS11" s="580"/>
      <c r="BT11" s="580"/>
      <c r="BU11" s="580"/>
      <c r="BV11" s="580"/>
      <c r="BW11" s="580"/>
      <c r="BX11" s="580"/>
      <c r="BY11" s="580"/>
      <c r="BZ11" s="580"/>
      <c r="CA11" s="580"/>
      <c r="CB11" s="580"/>
      <c r="CC11" s="580"/>
      <c r="CD11" s="580"/>
      <c r="CE11" s="580"/>
      <c r="CF11" s="580"/>
      <c r="CG11" s="580"/>
      <c r="CH11" s="580"/>
      <c r="CI11" s="580"/>
      <c r="CJ11" s="580"/>
      <c r="CK11" s="580"/>
      <c r="CL11" s="580"/>
      <c r="CM11" s="580"/>
      <c r="CN11" s="581" t="s">
        <v>387</v>
      </c>
      <c r="CO11" s="577"/>
      <c r="CP11" s="577"/>
      <c r="CQ11" s="577"/>
      <c r="CR11" s="577"/>
      <c r="CS11" s="577"/>
      <c r="CT11" s="577"/>
      <c r="CU11" s="578"/>
      <c r="CV11" s="582" t="s">
        <v>47</v>
      </c>
      <c r="CW11" s="577"/>
      <c r="CX11" s="577"/>
      <c r="CY11" s="577"/>
      <c r="CZ11" s="577"/>
      <c r="DA11" s="577"/>
      <c r="DB11" s="577"/>
      <c r="DC11" s="577"/>
      <c r="DD11" s="577"/>
      <c r="DE11" s="578"/>
      <c r="DF11" s="345">
        <f>DF10</f>
        <v>0</v>
      </c>
      <c r="DG11" s="346"/>
      <c r="DH11" s="346"/>
      <c r="DI11" s="346"/>
      <c r="DJ11" s="346"/>
      <c r="DK11" s="346"/>
      <c r="DL11" s="346"/>
      <c r="DM11" s="346"/>
      <c r="DN11" s="346"/>
      <c r="DO11" s="346"/>
      <c r="DP11" s="346"/>
      <c r="DQ11" s="346"/>
      <c r="DR11" s="347"/>
      <c r="DS11" s="345">
        <v>0</v>
      </c>
      <c r="DT11" s="346"/>
      <c r="DU11" s="346"/>
      <c r="DV11" s="346"/>
      <c r="DW11" s="346"/>
      <c r="DX11" s="346"/>
      <c r="DY11" s="346"/>
      <c r="DZ11" s="346"/>
      <c r="EA11" s="346"/>
      <c r="EB11" s="346"/>
      <c r="EC11" s="346"/>
      <c r="ED11" s="346"/>
      <c r="EE11" s="347"/>
      <c r="EF11" s="345">
        <v>0</v>
      </c>
      <c r="EG11" s="346"/>
      <c r="EH11" s="346"/>
      <c r="EI11" s="346"/>
      <c r="EJ11" s="346"/>
      <c r="EK11" s="346"/>
      <c r="EL11" s="346"/>
      <c r="EM11" s="346"/>
      <c r="EN11" s="346"/>
      <c r="EO11" s="346"/>
      <c r="EP11" s="346"/>
      <c r="EQ11" s="346"/>
      <c r="ER11" s="347"/>
      <c r="ES11" s="574"/>
      <c r="ET11" s="575"/>
      <c r="EU11" s="575"/>
      <c r="EV11" s="575"/>
      <c r="EW11" s="575"/>
      <c r="EX11" s="575"/>
      <c r="EY11" s="575"/>
      <c r="EZ11" s="575"/>
      <c r="FA11" s="575"/>
      <c r="FB11" s="575"/>
      <c r="FC11" s="575"/>
      <c r="FD11" s="575"/>
      <c r="FE11" s="576"/>
    </row>
    <row r="12" spans="1:161" ht="24" customHeight="1">
      <c r="A12" s="577"/>
      <c r="B12" s="577"/>
      <c r="C12" s="577"/>
      <c r="D12" s="577"/>
      <c r="E12" s="577"/>
      <c r="F12" s="577"/>
      <c r="G12" s="577"/>
      <c r="H12" s="578"/>
      <c r="I12" s="579" t="s">
        <v>388</v>
      </c>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0"/>
      <c r="AY12" s="580"/>
      <c r="AZ12" s="580"/>
      <c r="BA12" s="580"/>
      <c r="BB12" s="580"/>
      <c r="BC12" s="580"/>
      <c r="BD12" s="580"/>
      <c r="BE12" s="580"/>
      <c r="BF12" s="580"/>
      <c r="BG12" s="580"/>
      <c r="BH12" s="580"/>
      <c r="BI12" s="580"/>
      <c r="BJ12" s="580"/>
      <c r="BK12" s="580"/>
      <c r="BL12" s="580"/>
      <c r="BM12" s="580"/>
      <c r="BN12" s="580"/>
      <c r="BO12" s="580"/>
      <c r="BP12" s="580"/>
      <c r="BQ12" s="580"/>
      <c r="BR12" s="580"/>
      <c r="BS12" s="580"/>
      <c r="BT12" s="580"/>
      <c r="BU12" s="580"/>
      <c r="BV12" s="580"/>
      <c r="BW12" s="580"/>
      <c r="BX12" s="580"/>
      <c r="BY12" s="580"/>
      <c r="BZ12" s="580"/>
      <c r="CA12" s="580"/>
      <c r="CB12" s="580"/>
      <c r="CC12" s="580"/>
      <c r="CD12" s="580"/>
      <c r="CE12" s="580"/>
      <c r="CF12" s="580"/>
      <c r="CG12" s="580"/>
      <c r="CH12" s="580"/>
      <c r="CI12" s="580"/>
      <c r="CJ12" s="580"/>
      <c r="CK12" s="580"/>
      <c r="CL12" s="580"/>
      <c r="CM12" s="580"/>
      <c r="CN12" s="581" t="s">
        <v>389</v>
      </c>
      <c r="CO12" s="577"/>
      <c r="CP12" s="577"/>
      <c r="CQ12" s="577"/>
      <c r="CR12" s="577"/>
      <c r="CS12" s="577"/>
      <c r="CT12" s="577"/>
      <c r="CU12" s="578"/>
      <c r="CV12" s="582" t="s">
        <v>47</v>
      </c>
      <c r="CW12" s="577"/>
      <c r="CX12" s="577"/>
      <c r="CY12" s="577"/>
      <c r="CZ12" s="577"/>
      <c r="DA12" s="577"/>
      <c r="DB12" s="577"/>
      <c r="DC12" s="577"/>
      <c r="DD12" s="577"/>
      <c r="DE12" s="578"/>
      <c r="DF12" s="345"/>
      <c r="DG12" s="346"/>
      <c r="DH12" s="346"/>
      <c r="DI12" s="346"/>
      <c r="DJ12" s="346"/>
      <c r="DK12" s="346"/>
      <c r="DL12" s="346"/>
      <c r="DM12" s="346"/>
      <c r="DN12" s="346"/>
      <c r="DO12" s="346"/>
      <c r="DP12" s="346"/>
      <c r="DQ12" s="346"/>
      <c r="DR12" s="347"/>
      <c r="DS12" s="345"/>
      <c r="DT12" s="346"/>
      <c r="DU12" s="346"/>
      <c r="DV12" s="346"/>
      <c r="DW12" s="346"/>
      <c r="DX12" s="346"/>
      <c r="DY12" s="346"/>
      <c r="DZ12" s="346"/>
      <c r="EA12" s="346"/>
      <c r="EB12" s="346"/>
      <c r="EC12" s="346"/>
      <c r="ED12" s="346"/>
      <c r="EE12" s="347"/>
      <c r="EF12" s="345"/>
      <c r="EG12" s="346"/>
      <c r="EH12" s="346"/>
      <c r="EI12" s="346"/>
      <c r="EJ12" s="346"/>
      <c r="EK12" s="346"/>
      <c r="EL12" s="346"/>
      <c r="EM12" s="346"/>
      <c r="EN12" s="346"/>
      <c r="EO12" s="346"/>
      <c r="EP12" s="346"/>
      <c r="EQ12" s="346"/>
      <c r="ER12" s="347"/>
      <c r="ES12" s="574"/>
      <c r="ET12" s="575"/>
      <c r="EU12" s="575"/>
      <c r="EV12" s="575"/>
      <c r="EW12" s="575"/>
      <c r="EX12" s="575"/>
      <c r="EY12" s="575"/>
      <c r="EZ12" s="575"/>
      <c r="FA12" s="575"/>
      <c r="FB12" s="575"/>
      <c r="FC12" s="575"/>
      <c r="FD12" s="575"/>
      <c r="FE12" s="576"/>
    </row>
    <row r="13" spans="1:161" ht="24" customHeight="1">
      <c r="A13" s="577" t="s">
        <v>390</v>
      </c>
      <c r="B13" s="577"/>
      <c r="C13" s="577"/>
      <c r="D13" s="577"/>
      <c r="E13" s="577"/>
      <c r="F13" s="577"/>
      <c r="G13" s="577"/>
      <c r="H13" s="578"/>
      <c r="I13" s="579" t="s">
        <v>219</v>
      </c>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c r="AT13" s="580"/>
      <c r="AU13" s="580"/>
      <c r="AV13" s="580"/>
      <c r="AW13" s="580"/>
      <c r="AX13" s="580"/>
      <c r="AY13" s="580"/>
      <c r="AZ13" s="580"/>
      <c r="BA13" s="580"/>
      <c r="BB13" s="580"/>
      <c r="BC13" s="580"/>
      <c r="BD13" s="580"/>
      <c r="BE13" s="580"/>
      <c r="BF13" s="580"/>
      <c r="BG13" s="580"/>
      <c r="BH13" s="580"/>
      <c r="BI13" s="580"/>
      <c r="BJ13" s="580"/>
      <c r="BK13" s="580"/>
      <c r="BL13" s="580"/>
      <c r="BM13" s="580"/>
      <c r="BN13" s="580"/>
      <c r="BO13" s="580"/>
      <c r="BP13" s="580"/>
      <c r="BQ13" s="580"/>
      <c r="BR13" s="580"/>
      <c r="BS13" s="580"/>
      <c r="BT13" s="580"/>
      <c r="BU13" s="580"/>
      <c r="BV13" s="580"/>
      <c r="BW13" s="580"/>
      <c r="BX13" s="580"/>
      <c r="BY13" s="580"/>
      <c r="BZ13" s="580"/>
      <c r="CA13" s="580"/>
      <c r="CB13" s="580"/>
      <c r="CC13" s="580"/>
      <c r="CD13" s="580"/>
      <c r="CE13" s="580"/>
      <c r="CF13" s="580"/>
      <c r="CG13" s="580"/>
      <c r="CH13" s="580"/>
      <c r="CI13" s="580"/>
      <c r="CJ13" s="580"/>
      <c r="CK13" s="580"/>
      <c r="CL13" s="580"/>
      <c r="CM13" s="580"/>
      <c r="CN13" s="581" t="s">
        <v>391</v>
      </c>
      <c r="CO13" s="577"/>
      <c r="CP13" s="577"/>
      <c r="CQ13" s="577"/>
      <c r="CR13" s="577"/>
      <c r="CS13" s="577"/>
      <c r="CT13" s="577"/>
      <c r="CU13" s="578"/>
      <c r="CV13" s="582" t="s">
        <v>47</v>
      </c>
      <c r="CW13" s="577"/>
      <c r="CX13" s="577"/>
      <c r="CY13" s="577"/>
      <c r="CZ13" s="577"/>
      <c r="DA13" s="577"/>
      <c r="DB13" s="577"/>
      <c r="DC13" s="577"/>
      <c r="DD13" s="577"/>
      <c r="DE13" s="578"/>
      <c r="DF13" s="345"/>
      <c r="DG13" s="346"/>
      <c r="DH13" s="346"/>
      <c r="DI13" s="346"/>
      <c r="DJ13" s="346"/>
      <c r="DK13" s="346"/>
      <c r="DL13" s="346"/>
      <c r="DM13" s="346"/>
      <c r="DN13" s="346"/>
      <c r="DO13" s="346"/>
      <c r="DP13" s="346"/>
      <c r="DQ13" s="346"/>
      <c r="DR13" s="347"/>
      <c r="DS13" s="345"/>
      <c r="DT13" s="346"/>
      <c r="DU13" s="346"/>
      <c r="DV13" s="346"/>
      <c r="DW13" s="346"/>
      <c r="DX13" s="346"/>
      <c r="DY13" s="346"/>
      <c r="DZ13" s="346"/>
      <c r="EA13" s="346"/>
      <c r="EB13" s="346"/>
      <c r="EC13" s="346"/>
      <c r="ED13" s="346"/>
      <c r="EE13" s="347"/>
      <c r="EF13" s="345"/>
      <c r="EG13" s="346"/>
      <c r="EH13" s="346"/>
      <c r="EI13" s="346"/>
      <c r="EJ13" s="346"/>
      <c r="EK13" s="346"/>
      <c r="EL13" s="346"/>
      <c r="EM13" s="346"/>
      <c r="EN13" s="346"/>
      <c r="EO13" s="346"/>
      <c r="EP13" s="346"/>
      <c r="EQ13" s="346"/>
      <c r="ER13" s="347"/>
      <c r="ES13" s="574"/>
      <c r="ET13" s="575"/>
      <c r="EU13" s="575"/>
      <c r="EV13" s="575"/>
      <c r="EW13" s="575"/>
      <c r="EX13" s="575"/>
      <c r="EY13" s="575"/>
      <c r="EZ13" s="575"/>
      <c r="FA13" s="575"/>
      <c r="FB13" s="575"/>
      <c r="FC13" s="575"/>
      <c r="FD13" s="575"/>
      <c r="FE13" s="576"/>
    </row>
    <row r="14" spans="1:161" ht="24" customHeight="1">
      <c r="A14" s="338" t="s">
        <v>182</v>
      </c>
      <c r="B14" s="338"/>
      <c r="C14" s="338"/>
      <c r="D14" s="338"/>
      <c r="E14" s="338"/>
      <c r="F14" s="338"/>
      <c r="G14" s="338"/>
      <c r="H14" s="339"/>
      <c r="I14" s="607" t="s">
        <v>186</v>
      </c>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3"/>
      <c r="AM14" s="503"/>
      <c r="AN14" s="503"/>
      <c r="AO14" s="503"/>
      <c r="AP14" s="503"/>
      <c r="AQ14" s="503"/>
      <c r="AR14" s="503"/>
      <c r="AS14" s="503"/>
      <c r="AT14" s="503"/>
      <c r="AU14" s="503"/>
      <c r="AV14" s="503"/>
      <c r="AW14" s="503"/>
      <c r="AX14" s="503"/>
      <c r="AY14" s="503"/>
      <c r="AZ14" s="503"/>
      <c r="BA14" s="503"/>
      <c r="BB14" s="503"/>
      <c r="BC14" s="503"/>
      <c r="BD14" s="503"/>
      <c r="BE14" s="503"/>
      <c r="BF14" s="503"/>
      <c r="BG14" s="503"/>
      <c r="BH14" s="503"/>
      <c r="BI14" s="503"/>
      <c r="BJ14" s="503"/>
      <c r="BK14" s="503"/>
      <c r="BL14" s="503"/>
      <c r="BM14" s="503"/>
      <c r="BN14" s="503"/>
      <c r="BO14" s="503"/>
      <c r="BP14" s="503"/>
      <c r="BQ14" s="503"/>
      <c r="BR14" s="503"/>
      <c r="BS14" s="503"/>
      <c r="BT14" s="503"/>
      <c r="BU14" s="503"/>
      <c r="BV14" s="503"/>
      <c r="BW14" s="503"/>
      <c r="BX14" s="503"/>
      <c r="BY14" s="503"/>
      <c r="BZ14" s="503"/>
      <c r="CA14" s="503"/>
      <c r="CB14" s="503"/>
      <c r="CC14" s="503"/>
      <c r="CD14" s="503"/>
      <c r="CE14" s="503"/>
      <c r="CF14" s="503"/>
      <c r="CG14" s="503"/>
      <c r="CH14" s="503"/>
      <c r="CI14" s="503"/>
      <c r="CJ14" s="503"/>
      <c r="CK14" s="503"/>
      <c r="CL14" s="503"/>
      <c r="CM14" s="503"/>
      <c r="CN14" s="337" t="s">
        <v>184</v>
      </c>
      <c r="CO14" s="338"/>
      <c r="CP14" s="338"/>
      <c r="CQ14" s="338"/>
      <c r="CR14" s="338"/>
      <c r="CS14" s="338"/>
      <c r="CT14" s="338"/>
      <c r="CU14" s="339"/>
      <c r="CV14" s="340" t="s">
        <v>47</v>
      </c>
      <c r="CW14" s="338"/>
      <c r="CX14" s="338"/>
      <c r="CY14" s="338"/>
      <c r="CZ14" s="338"/>
      <c r="DA14" s="338"/>
      <c r="DB14" s="338"/>
      <c r="DC14" s="338"/>
      <c r="DD14" s="338"/>
      <c r="DE14" s="339"/>
      <c r="DF14" s="369">
        <f>DF15+DF18+DF25</f>
        <v>23478200</v>
      </c>
      <c r="DG14" s="370"/>
      <c r="DH14" s="370"/>
      <c r="DI14" s="370"/>
      <c r="DJ14" s="370"/>
      <c r="DK14" s="370"/>
      <c r="DL14" s="370"/>
      <c r="DM14" s="370"/>
      <c r="DN14" s="370"/>
      <c r="DO14" s="370"/>
      <c r="DP14" s="370"/>
      <c r="DQ14" s="370"/>
      <c r="DR14" s="371"/>
      <c r="DS14" s="369">
        <f>DS15+DS18+DS25</f>
        <v>23682400</v>
      </c>
      <c r="DT14" s="370"/>
      <c r="DU14" s="370"/>
      <c r="DV14" s="370"/>
      <c r="DW14" s="370"/>
      <c r="DX14" s="370"/>
      <c r="DY14" s="370"/>
      <c r="DZ14" s="370"/>
      <c r="EA14" s="370"/>
      <c r="EB14" s="370"/>
      <c r="EC14" s="370"/>
      <c r="ED14" s="370"/>
      <c r="EE14" s="371"/>
      <c r="EF14" s="369">
        <f>EF15+EF18+EF25</f>
        <v>23997300</v>
      </c>
      <c r="EG14" s="370"/>
      <c r="EH14" s="370"/>
      <c r="EI14" s="370"/>
      <c r="EJ14" s="370"/>
      <c r="EK14" s="370"/>
      <c r="EL14" s="370"/>
      <c r="EM14" s="370"/>
      <c r="EN14" s="370"/>
      <c r="EO14" s="370"/>
      <c r="EP14" s="370"/>
      <c r="EQ14" s="370"/>
      <c r="ER14" s="371"/>
      <c r="ES14" s="332"/>
      <c r="ET14" s="333"/>
      <c r="EU14" s="333"/>
      <c r="EV14" s="333"/>
      <c r="EW14" s="333"/>
      <c r="EX14" s="333"/>
      <c r="EY14" s="333"/>
      <c r="EZ14" s="333"/>
      <c r="FA14" s="333"/>
      <c r="FB14" s="333"/>
      <c r="FC14" s="333"/>
      <c r="FD14" s="333"/>
      <c r="FE14" s="334"/>
    </row>
    <row r="15" spans="1:161" ht="34.5" customHeight="1">
      <c r="A15" s="338" t="s">
        <v>187</v>
      </c>
      <c r="B15" s="338"/>
      <c r="C15" s="338"/>
      <c r="D15" s="338"/>
      <c r="E15" s="338"/>
      <c r="F15" s="338"/>
      <c r="G15" s="338"/>
      <c r="H15" s="339"/>
      <c r="I15" s="603" t="s">
        <v>189</v>
      </c>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54"/>
      <c r="AV15" s="354"/>
      <c r="AW15" s="354"/>
      <c r="AX15" s="354"/>
      <c r="AY15" s="354"/>
      <c r="AZ15" s="354"/>
      <c r="BA15" s="354"/>
      <c r="BB15" s="354"/>
      <c r="BC15" s="354"/>
      <c r="BD15" s="354"/>
      <c r="BE15" s="354"/>
      <c r="BF15" s="354"/>
      <c r="BG15" s="354"/>
      <c r="BH15" s="354"/>
      <c r="BI15" s="354"/>
      <c r="BJ15" s="354"/>
      <c r="BK15" s="354"/>
      <c r="BL15" s="354"/>
      <c r="BM15" s="354"/>
      <c r="BN15" s="354"/>
      <c r="BO15" s="354"/>
      <c r="BP15" s="354"/>
      <c r="BQ15" s="354"/>
      <c r="BR15" s="354"/>
      <c r="BS15" s="354"/>
      <c r="BT15" s="354"/>
      <c r="BU15" s="354"/>
      <c r="BV15" s="354"/>
      <c r="BW15" s="354"/>
      <c r="BX15" s="354"/>
      <c r="BY15" s="354"/>
      <c r="BZ15" s="354"/>
      <c r="CA15" s="354"/>
      <c r="CB15" s="354"/>
      <c r="CC15" s="354"/>
      <c r="CD15" s="354"/>
      <c r="CE15" s="354"/>
      <c r="CF15" s="354"/>
      <c r="CG15" s="354"/>
      <c r="CH15" s="354"/>
      <c r="CI15" s="354"/>
      <c r="CJ15" s="354"/>
      <c r="CK15" s="354"/>
      <c r="CL15" s="354"/>
      <c r="CM15" s="354"/>
      <c r="CN15" s="337" t="s">
        <v>188</v>
      </c>
      <c r="CO15" s="338"/>
      <c r="CP15" s="338"/>
      <c r="CQ15" s="338"/>
      <c r="CR15" s="338"/>
      <c r="CS15" s="338"/>
      <c r="CT15" s="338"/>
      <c r="CU15" s="339"/>
      <c r="CV15" s="340" t="s">
        <v>47</v>
      </c>
      <c r="CW15" s="338"/>
      <c r="CX15" s="338"/>
      <c r="CY15" s="338"/>
      <c r="CZ15" s="338"/>
      <c r="DA15" s="338"/>
      <c r="DB15" s="338"/>
      <c r="DC15" s="338"/>
      <c r="DD15" s="338"/>
      <c r="DE15" s="339"/>
      <c r="DF15" s="369">
        <f>'стр.1_4'!FL143+'стр.1_4'!FU160+'стр.1_4'!FW160+'стр.1_4'!FX160+'стр.1_4'!FZ160+'стр.1_4'!GA160+'стр.1_4'!GB160+'стр.1_4'!GC160</f>
        <v>9655800</v>
      </c>
      <c r="DG15" s="370"/>
      <c r="DH15" s="370"/>
      <c r="DI15" s="370"/>
      <c r="DJ15" s="370"/>
      <c r="DK15" s="370"/>
      <c r="DL15" s="370"/>
      <c r="DM15" s="370"/>
      <c r="DN15" s="370"/>
      <c r="DO15" s="370"/>
      <c r="DP15" s="370"/>
      <c r="DQ15" s="370"/>
      <c r="DR15" s="371"/>
      <c r="DS15" s="369">
        <f>'стр.1_4'!DS92+'стр.1_4'!DS93+'стр.1_4'!DS94+'стр.1_4'!DS96+'стр.1_4'!DS97+'стр.1_4'!DS100+'стр.1_4'!DS101-DS26-DS18</f>
        <v>9860000</v>
      </c>
      <c r="DT15" s="370"/>
      <c r="DU15" s="370"/>
      <c r="DV15" s="370"/>
      <c r="DW15" s="370"/>
      <c r="DX15" s="370"/>
      <c r="DY15" s="370"/>
      <c r="DZ15" s="370"/>
      <c r="EA15" s="370"/>
      <c r="EB15" s="370"/>
      <c r="EC15" s="370"/>
      <c r="ED15" s="370"/>
      <c r="EE15" s="371"/>
      <c r="EF15" s="369">
        <f>'стр.1_4'!EF92+'стр.1_4'!EF93+'стр.1_4'!EF94+'стр.1_4'!EF96+'стр.1_4'!EF97+'стр.1_4'!EF100+'стр.1_4'!EF101-EF26-EF18</f>
        <v>10174900</v>
      </c>
      <c r="EG15" s="370"/>
      <c r="EH15" s="370"/>
      <c r="EI15" s="370"/>
      <c r="EJ15" s="370"/>
      <c r="EK15" s="370"/>
      <c r="EL15" s="370"/>
      <c r="EM15" s="370"/>
      <c r="EN15" s="370"/>
      <c r="EO15" s="370"/>
      <c r="EP15" s="370"/>
      <c r="EQ15" s="370"/>
      <c r="ER15" s="371"/>
      <c r="ES15" s="332"/>
      <c r="ET15" s="333"/>
      <c r="EU15" s="333"/>
      <c r="EV15" s="333"/>
      <c r="EW15" s="333"/>
      <c r="EX15" s="333"/>
      <c r="EY15" s="333"/>
      <c r="EZ15" s="333"/>
      <c r="FA15" s="333"/>
      <c r="FB15" s="333"/>
      <c r="FC15" s="333"/>
      <c r="FD15" s="333"/>
      <c r="FE15" s="334"/>
    </row>
    <row r="16" spans="1:161" ht="24" customHeight="1">
      <c r="A16" s="338" t="s">
        <v>190</v>
      </c>
      <c r="B16" s="338"/>
      <c r="C16" s="338"/>
      <c r="D16" s="338"/>
      <c r="E16" s="338"/>
      <c r="F16" s="338"/>
      <c r="G16" s="338"/>
      <c r="H16" s="339"/>
      <c r="I16" s="596" t="s">
        <v>191</v>
      </c>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37" t="s">
        <v>192</v>
      </c>
      <c r="CO16" s="338"/>
      <c r="CP16" s="338"/>
      <c r="CQ16" s="338"/>
      <c r="CR16" s="338"/>
      <c r="CS16" s="338"/>
      <c r="CT16" s="338"/>
      <c r="CU16" s="339"/>
      <c r="CV16" s="340" t="s">
        <v>47</v>
      </c>
      <c r="CW16" s="338"/>
      <c r="CX16" s="338"/>
      <c r="CY16" s="338"/>
      <c r="CZ16" s="338"/>
      <c r="DA16" s="338"/>
      <c r="DB16" s="338"/>
      <c r="DC16" s="338"/>
      <c r="DD16" s="338"/>
      <c r="DE16" s="339"/>
      <c r="DF16" s="369">
        <f>DF15</f>
        <v>9655800</v>
      </c>
      <c r="DG16" s="370"/>
      <c r="DH16" s="370"/>
      <c r="DI16" s="370"/>
      <c r="DJ16" s="370"/>
      <c r="DK16" s="370"/>
      <c r="DL16" s="370"/>
      <c r="DM16" s="370"/>
      <c r="DN16" s="370"/>
      <c r="DO16" s="370"/>
      <c r="DP16" s="370"/>
      <c r="DQ16" s="370"/>
      <c r="DR16" s="371"/>
      <c r="DS16" s="369">
        <f>DS15</f>
        <v>9860000</v>
      </c>
      <c r="DT16" s="370"/>
      <c r="DU16" s="370"/>
      <c r="DV16" s="370"/>
      <c r="DW16" s="370"/>
      <c r="DX16" s="370"/>
      <c r="DY16" s="370"/>
      <c r="DZ16" s="370"/>
      <c r="EA16" s="370"/>
      <c r="EB16" s="370"/>
      <c r="EC16" s="370"/>
      <c r="ED16" s="370"/>
      <c r="EE16" s="371"/>
      <c r="EF16" s="369">
        <f>EF15</f>
        <v>10174900</v>
      </c>
      <c r="EG16" s="370"/>
      <c r="EH16" s="370"/>
      <c r="EI16" s="370"/>
      <c r="EJ16" s="370"/>
      <c r="EK16" s="370"/>
      <c r="EL16" s="370"/>
      <c r="EM16" s="370"/>
      <c r="EN16" s="370"/>
      <c r="EO16" s="370"/>
      <c r="EP16" s="370"/>
      <c r="EQ16" s="370"/>
      <c r="ER16" s="371"/>
      <c r="ES16" s="332"/>
      <c r="ET16" s="333"/>
      <c r="EU16" s="333"/>
      <c r="EV16" s="333"/>
      <c r="EW16" s="333"/>
      <c r="EX16" s="333"/>
      <c r="EY16" s="333"/>
      <c r="EZ16" s="333"/>
      <c r="FA16" s="333"/>
      <c r="FB16" s="333"/>
      <c r="FC16" s="333"/>
      <c r="FD16" s="333"/>
      <c r="FE16" s="334"/>
    </row>
    <row r="17" spans="1:161" ht="12.75" customHeight="1">
      <c r="A17" s="338" t="s">
        <v>193</v>
      </c>
      <c r="B17" s="338"/>
      <c r="C17" s="338"/>
      <c r="D17" s="338"/>
      <c r="E17" s="338"/>
      <c r="F17" s="338"/>
      <c r="G17" s="338"/>
      <c r="H17" s="339"/>
      <c r="I17" s="596" t="s">
        <v>194</v>
      </c>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37" t="s">
        <v>195</v>
      </c>
      <c r="CO17" s="338"/>
      <c r="CP17" s="338"/>
      <c r="CQ17" s="338"/>
      <c r="CR17" s="338"/>
      <c r="CS17" s="338"/>
      <c r="CT17" s="338"/>
      <c r="CU17" s="339"/>
      <c r="CV17" s="340" t="s">
        <v>47</v>
      </c>
      <c r="CW17" s="338"/>
      <c r="CX17" s="338"/>
      <c r="CY17" s="338"/>
      <c r="CZ17" s="338"/>
      <c r="DA17" s="338"/>
      <c r="DB17" s="338"/>
      <c r="DC17" s="338"/>
      <c r="DD17" s="338"/>
      <c r="DE17" s="339"/>
      <c r="DF17" s="369"/>
      <c r="DG17" s="370"/>
      <c r="DH17" s="370"/>
      <c r="DI17" s="370"/>
      <c r="DJ17" s="370"/>
      <c r="DK17" s="370"/>
      <c r="DL17" s="370"/>
      <c r="DM17" s="370"/>
      <c r="DN17" s="370"/>
      <c r="DO17" s="370"/>
      <c r="DP17" s="370"/>
      <c r="DQ17" s="370"/>
      <c r="DR17" s="371"/>
      <c r="DS17" s="369"/>
      <c r="DT17" s="370"/>
      <c r="DU17" s="370"/>
      <c r="DV17" s="370"/>
      <c r="DW17" s="370"/>
      <c r="DX17" s="370"/>
      <c r="DY17" s="370"/>
      <c r="DZ17" s="370"/>
      <c r="EA17" s="370"/>
      <c r="EB17" s="370"/>
      <c r="EC17" s="370"/>
      <c r="ED17" s="370"/>
      <c r="EE17" s="371"/>
      <c r="EF17" s="369"/>
      <c r="EG17" s="370"/>
      <c r="EH17" s="370"/>
      <c r="EI17" s="370"/>
      <c r="EJ17" s="370"/>
      <c r="EK17" s="370"/>
      <c r="EL17" s="370"/>
      <c r="EM17" s="370"/>
      <c r="EN17" s="370"/>
      <c r="EO17" s="370"/>
      <c r="EP17" s="370"/>
      <c r="EQ17" s="370"/>
      <c r="ER17" s="371"/>
      <c r="ES17" s="332"/>
      <c r="ET17" s="333"/>
      <c r="EU17" s="333"/>
      <c r="EV17" s="333"/>
      <c r="EW17" s="333"/>
      <c r="EX17" s="333"/>
      <c r="EY17" s="333"/>
      <c r="EZ17" s="333"/>
      <c r="FA17" s="333"/>
      <c r="FB17" s="333"/>
      <c r="FC17" s="333"/>
      <c r="FD17" s="333"/>
      <c r="FE17" s="334"/>
    </row>
    <row r="18" spans="1:161" ht="24" customHeight="1">
      <c r="A18" s="338" t="s">
        <v>196</v>
      </c>
      <c r="B18" s="338"/>
      <c r="C18" s="338"/>
      <c r="D18" s="338"/>
      <c r="E18" s="338"/>
      <c r="F18" s="338"/>
      <c r="G18" s="338"/>
      <c r="H18" s="339"/>
      <c r="I18" s="603" t="s">
        <v>197</v>
      </c>
      <c r="J18" s="354"/>
      <c r="K18" s="354"/>
      <c r="L18" s="354"/>
      <c r="M18" s="354"/>
      <c r="N18" s="354"/>
      <c r="O18" s="354"/>
      <c r="P18" s="354"/>
      <c r="Q18" s="354"/>
      <c r="R18" s="354"/>
      <c r="S18" s="354"/>
      <c r="T18" s="354"/>
      <c r="U18" s="354"/>
      <c r="V18" s="354"/>
      <c r="W18" s="354"/>
      <c r="X18" s="354"/>
      <c r="Y18" s="354"/>
      <c r="Z18" s="354"/>
      <c r="AA18" s="354"/>
      <c r="AB18" s="354"/>
      <c r="AC18" s="354"/>
      <c r="AD18" s="354"/>
      <c r="AE18" s="354"/>
      <c r="AF18" s="354"/>
      <c r="AG18" s="354"/>
      <c r="AH18" s="354"/>
      <c r="AI18" s="354"/>
      <c r="AJ18" s="354"/>
      <c r="AK18" s="354"/>
      <c r="AL18" s="354"/>
      <c r="AM18" s="354"/>
      <c r="AN18" s="354"/>
      <c r="AO18" s="354"/>
      <c r="AP18" s="354"/>
      <c r="AQ18" s="354"/>
      <c r="AR18" s="354"/>
      <c r="AS18" s="354"/>
      <c r="AT18" s="354"/>
      <c r="AU18" s="354"/>
      <c r="AV18" s="354"/>
      <c r="AW18" s="354"/>
      <c r="AX18" s="354"/>
      <c r="AY18" s="354"/>
      <c r="AZ18" s="354"/>
      <c r="BA18" s="354"/>
      <c r="BB18" s="354"/>
      <c r="BC18" s="354"/>
      <c r="BD18" s="354"/>
      <c r="BE18" s="354"/>
      <c r="BF18" s="354"/>
      <c r="BG18" s="354"/>
      <c r="BH18" s="354"/>
      <c r="BI18" s="354"/>
      <c r="BJ18" s="354"/>
      <c r="BK18" s="354"/>
      <c r="BL18" s="354"/>
      <c r="BM18" s="354"/>
      <c r="BN18" s="354"/>
      <c r="BO18" s="354"/>
      <c r="BP18" s="354"/>
      <c r="BQ18" s="354"/>
      <c r="BR18" s="354"/>
      <c r="BS18" s="354"/>
      <c r="BT18" s="354"/>
      <c r="BU18" s="354"/>
      <c r="BV18" s="354"/>
      <c r="BW18" s="354"/>
      <c r="BX18" s="354"/>
      <c r="BY18" s="354"/>
      <c r="BZ18" s="354"/>
      <c r="CA18" s="354"/>
      <c r="CB18" s="354"/>
      <c r="CC18" s="354"/>
      <c r="CD18" s="354"/>
      <c r="CE18" s="354"/>
      <c r="CF18" s="354"/>
      <c r="CG18" s="354"/>
      <c r="CH18" s="354"/>
      <c r="CI18" s="354"/>
      <c r="CJ18" s="354"/>
      <c r="CK18" s="354"/>
      <c r="CL18" s="354"/>
      <c r="CM18" s="354"/>
      <c r="CN18" s="337" t="s">
        <v>198</v>
      </c>
      <c r="CO18" s="338"/>
      <c r="CP18" s="338"/>
      <c r="CQ18" s="338"/>
      <c r="CR18" s="338"/>
      <c r="CS18" s="338"/>
      <c r="CT18" s="338"/>
      <c r="CU18" s="339"/>
      <c r="CV18" s="340" t="s">
        <v>47</v>
      </c>
      <c r="CW18" s="338"/>
      <c r="CX18" s="338"/>
      <c r="CY18" s="338"/>
      <c r="CZ18" s="338"/>
      <c r="DA18" s="338"/>
      <c r="DB18" s="338"/>
      <c r="DC18" s="338"/>
      <c r="DD18" s="338"/>
      <c r="DE18" s="339"/>
      <c r="DF18" s="604">
        <f>DF19</f>
        <v>11657400</v>
      </c>
      <c r="DG18" s="605"/>
      <c r="DH18" s="605"/>
      <c r="DI18" s="605"/>
      <c r="DJ18" s="605"/>
      <c r="DK18" s="605"/>
      <c r="DL18" s="605"/>
      <c r="DM18" s="605"/>
      <c r="DN18" s="605"/>
      <c r="DO18" s="605"/>
      <c r="DP18" s="605"/>
      <c r="DQ18" s="605"/>
      <c r="DR18" s="606"/>
      <c r="DS18" s="604">
        <f>DS19</f>
        <v>11657400</v>
      </c>
      <c r="DT18" s="605"/>
      <c r="DU18" s="605"/>
      <c r="DV18" s="605"/>
      <c r="DW18" s="605"/>
      <c r="DX18" s="605"/>
      <c r="DY18" s="605"/>
      <c r="DZ18" s="605"/>
      <c r="EA18" s="605"/>
      <c r="EB18" s="605"/>
      <c r="EC18" s="605"/>
      <c r="ED18" s="605"/>
      <c r="EE18" s="606"/>
      <c r="EF18" s="604">
        <f>EF19</f>
        <v>11657400</v>
      </c>
      <c r="EG18" s="605"/>
      <c r="EH18" s="605"/>
      <c r="EI18" s="605"/>
      <c r="EJ18" s="605"/>
      <c r="EK18" s="605"/>
      <c r="EL18" s="605"/>
      <c r="EM18" s="605"/>
      <c r="EN18" s="605"/>
      <c r="EO18" s="605"/>
      <c r="EP18" s="605"/>
      <c r="EQ18" s="605"/>
      <c r="ER18" s="606"/>
      <c r="ES18" s="332"/>
      <c r="ET18" s="333"/>
      <c r="EU18" s="333"/>
      <c r="EV18" s="333"/>
      <c r="EW18" s="333"/>
      <c r="EX18" s="333"/>
      <c r="EY18" s="333"/>
      <c r="EZ18" s="333"/>
      <c r="FA18" s="333"/>
      <c r="FB18" s="333"/>
      <c r="FC18" s="333"/>
      <c r="FD18" s="333"/>
      <c r="FE18" s="334"/>
    </row>
    <row r="19" spans="1:161" ht="24" customHeight="1">
      <c r="A19" s="338" t="s">
        <v>199</v>
      </c>
      <c r="B19" s="338"/>
      <c r="C19" s="338"/>
      <c r="D19" s="338"/>
      <c r="E19" s="338"/>
      <c r="F19" s="338"/>
      <c r="G19" s="338"/>
      <c r="H19" s="339"/>
      <c r="I19" s="596" t="s">
        <v>191</v>
      </c>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389"/>
      <c r="BS19" s="389"/>
      <c r="BT19" s="389"/>
      <c r="BU19" s="389"/>
      <c r="BV19" s="389"/>
      <c r="BW19" s="389"/>
      <c r="BX19" s="389"/>
      <c r="BY19" s="389"/>
      <c r="BZ19" s="389"/>
      <c r="CA19" s="389"/>
      <c r="CB19" s="389"/>
      <c r="CC19" s="389"/>
      <c r="CD19" s="389"/>
      <c r="CE19" s="389"/>
      <c r="CF19" s="389"/>
      <c r="CG19" s="389"/>
      <c r="CH19" s="389"/>
      <c r="CI19" s="389"/>
      <c r="CJ19" s="389"/>
      <c r="CK19" s="389"/>
      <c r="CL19" s="389"/>
      <c r="CM19" s="389"/>
      <c r="CN19" s="337" t="s">
        <v>200</v>
      </c>
      <c r="CO19" s="338"/>
      <c r="CP19" s="338"/>
      <c r="CQ19" s="338"/>
      <c r="CR19" s="338"/>
      <c r="CS19" s="338"/>
      <c r="CT19" s="338"/>
      <c r="CU19" s="339"/>
      <c r="CV19" s="340" t="s">
        <v>47</v>
      </c>
      <c r="CW19" s="338"/>
      <c r="CX19" s="338"/>
      <c r="CY19" s="338"/>
      <c r="CZ19" s="338"/>
      <c r="DA19" s="338"/>
      <c r="DB19" s="338"/>
      <c r="DC19" s="338"/>
      <c r="DD19" s="338"/>
      <c r="DE19" s="339"/>
      <c r="DF19" s="369">
        <f>'стр.1_4'!FL144</f>
        <v>11657400</v>
      </c>
      <c r="DG19" s="370"/>
      <c r="DH19" s="370"/>
      <c r="DI19" s="370"/>
      <c r="DJ19" s="370"/>
      <c r="DK19" s="370"/>
      <c r="DL19" s="370"/>
      <c r="DM19" s="370"/>
      <c r="DN19" s="370"/>
      <c r="DO19" s="370"/>
      <c r="DP19" s="370"/>
      <c r="DQ19" s="370"/>
      <c r="DR19" s="371"/>
      <c r="DS19" s="369">
        <v>11657400</v>
      </c>
      <c r="DT19" s="370"/>
      <c r="DU19" s="370"/>
      <c r="DV19" s="370"/>
      <c r="DW19" s="370"/>
      <c r="DX19" s="370"/>
      <c r="DY19" s="370"/>
      <c r="DZ19" s="370"/>
      <c r="EA19" s="370"/>
      <c r="EB19" s="370"/>
      <c r="EC19" s="370"/>
      <c r="ED19" s="370"/>
      <c r="EE19" s="371"/>
      <c r="EF19" s="369">
        <v>11657400</v>
      </c>
      <c r="EG19" s="370"/>
      <c r="EH19" s="370"/>
      <c r="EI19" s="370"/>
      <c r="EJ19" s="370"/>
      <c r="EK19" s="370"/>
      <c r="EL19" s="370"/>
      <c r="EM19" s="370"/>
      <c r="EN19" s="370"/>
      <c r="EO19" s="370"/>
      <c r="EP19" s="370"/>
      <c r="EQ19" s="370"/>
      <c r="ER19" s="371"/>
      <c r="ES19" s="332"/>
      <c r="ET19" s="333"/>
      <c r="EU19" s="333"/>
      <c r="EV19" s="333"/>
      <c r="EW19" s="333"/>
      <c r="EX19" s="333"/>
      <c r="EY19" s="333"/>
      <c r="EZ19" s="333"/>
      <c r="FA19" s="333"/>
      <c r="FB19" s="333"/>
      <c r="FC19" s="333"/>
      <c r="FD19" s="333"/>
      <c r="FE19" s="334"/>
    </row>
    <row r="20" spans="1:161" ht="12.75" customHeight="1">
      <c r="A20" s="338" t="s">
        <v>201</v>
      </c>
      <c r="B20" s="338"/>
      <c r="C20" s="338"/>
      <c r="D20" s="338"/>
      <c r="E20" s="338"/>
      <c r="F20" s="338"/>
      <c r="G20" s="338"/>
      <c r="H20" s="339"/>
      <c r="I20" s="596" t="s">
        <v>194</v>
      </c>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389"/>
      <c r="BS20" s="389"/>
      <c r="BT20" s="389"/>
      <c r="BU20" s="389"/>
      <c r="BV20" s="389"/>
      <c r="BW20" s="389"/>
      <c r="BX20" s="389"/>
      <c r="BY20" s="389"/>
      <c r="BZ20" s="389"/>
      <c r="CA20" s="389"/>
      <c r="CB20" s="389"/>
      <c r="CC20" s="389"/>
      <c r="CD20" s="389"/>
      <c r="CE20" s="389"/>
      <c r="CF20" s="389"/>
      <c r="CG20" s="389"/>
      <c r="CH20" s="389"/>
      <c r="CI20" s="389"/>
      <c r="CJ20" s="389"/>
      <c r="CK20" s="389"/>
      <c r="CL20" s="389"/>
      <c r="CM20" s="389"/>
      <c r="CN20" s="337" t="s">
        <v>202</v>
      </c>
      <c r="CO20" s="338"/>
      <c r="CP20" s="338"/>
      <c r="CQ20" s="338"/>
      <c r="CR20" s="338"/>
      <c r="CS20" s="338"/>
      <c r="CT20" s="338"/>
      <c r="CU20" s="339"/>
      <c r="CV20" s="340" t="s">
        <v>47</v>
      </c>
      <c r="CW20" s="338"/>
      <c r="CX20" s="338"/>
      <c r="CY20" s="338"/>
      <c r="CZ20" s="338"/>
      <c r="DA20" s="338"/>
      <c r="DB20" s="338"/>
      <c r="DC20" s="338"/>
      <c r="DD20" s="338"/>
      <c r="DE20" s="339"/>
      <c r="DF20" s="369"/>
      <c r="DG20" s="370"/>
      <c r="DH20" s="370"/>
      <c r="DI20" s="370"/>
      <c r="DJ20" s="370"/>
      <c r="DK20" s="370"/>
      <c r="DL20" s="370"/>
      <c r="DM20" s="370"/>
      <c r="DN20" s="370"/>
      <c r="DO20" s="370"/>
      <c r="DP20" s="370"/>
      <c r="DQ20" s="370"/>
      <c r="DR20" s="371"/>
      <c r="DS20" s="369"/>
      <c r="DT20" s="370"/>
      <c r="DU20" s="370"/>
      <c r="DV20" s="370"/>
      <c r="DW20" s="370"/>
      <c r="DX20" s="370"/>
      <c r="DY20" s="370"/>
      <c r="DZ20" s="370"/>
      <c r="EA20" s="370"/>
      <c r="EB20" s="370"/>
      <c r="EC20" s="370"/>
      <c r="ED20" s="370"/>
      <c r="EE20" s="371"/>
      <c r="EF20" s="369"/>
      <c r="EG20" s="370"/>
      <c r="EH20" s="370"/>
      <c r="EI20" s="370"/>
      <c r="EJ20" s="370"/>
      <c r="EK20" s="370"/>
      <c r="EL20" s="370"/>
      <c r="EM20" s="370"/>
      <c r="EN20" s="370"/>
      <c r="EO20" s="370"/>
      <c r="EP20" s="370"/>
      <c r="EQ20" s="370"/>
      <c r="ER20" s="371"/>
      <c r="ES20" s="332"/>
      <c r="ET20" s="333"/>
      <c r="EU20" s="333"/>
      <c r="EV20" s="333"/>
      <c r="EW20" s="333"/>
      <c r="EX20" s="333"/>
      <c r="EY20" s="333"/>
      <c r="EZ20" s="333"/>
      <c r="FA20" s="333"/>
      <c r="FB20" s="333"/>
      <c r="FC20" s="333"/>
      <c r="FD20" s="333"/>
      <c r="FE20" s="334"/>
    </row>
    <row r="21" spans="1:161" ht="12.75" customHeight="1">
      <c r="A21" s="338" t="s">
        <v>203</v>
      </c>
      <c r="B21" s="338"/>
      <c r="C21" s="338"/>
      <c r="D21" s="338"/>
      <c r="E21" s="338"/>
      <c r="F21" s="338"/>
      <c r="G21" s="338"/>
      <c r="H21" s="339"/>
      <c r="I21" s="603" t="s">
        <v>204</v>
      </c>
      <c r="J21" s="354"/>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c r="CC21" s="354"/>
      <c r="CD21" s="354"/>
      <c r="CE21" s="354"/>
      <c r="CF21" s="354"/>
      <c r="CG21" s="354"/>
      <c r="CH21" s="354"/>
      <c r="CI21" s="354"/>
      <c r="CJ21" s="354"/>
      <c r="CK21" s="354"/>
      <c r="CL21" s="354"/>
      <c r="CM21" s="354"/>
      <c r="CN21" s="337" t="s">
        <v>205</v>
      </c>
      <c r="CO21" s="338"/>
      <c r="CP21" s="338"/>
      <c r="CQ21" s="338"/>
      <c r="CR21" s="338"/>
      <c r="CS21" s="338"/>
      <c r="CT21" s="338"/>
      <c r="CU21" s="339"/>
      <c r="CV21" s="340" t="s">
        <v>47</v>
      </c>
      <c r="CW21" s="338"/>
      <c r="CX21" s="338"/>
      <c r="CY21" s="338"/>
      <c r="CZ21" s="338"/>
      <c r="DA21" s="338"/>
      <c r="DB21" s="338"/>
      <c r="DC21" s="338"/>
      <c r="DD21" s="338"/>
      <c r="DE21" s="339"/>
      <c r="DF21" s="369"/>
      <c r="DG21" s="370"/>
      <c r="DH21" s="370"/>
      <c r="DI21" s="370"/>
      <c r="DJ21" s="370"/>
      <c r="DK21" s="370"/>
      <c r="DL21" s="370"/>
      <c r="DM21" s="370"/>
      <c r="DN21" s="370"/>
      <c r="DO21" s="370"/>
      <c r="DP21" s="370"/>
      <c r="DQ21" s="370"/>
      <c r="DR21" s="371"/>
      <c r="DS21" s="369"/>
      <c r="DT21" s="370"/>
      <c r="DU21" s="370"/>
      <c r="DV21" s="370"/>
      <c r="DW21" s="370"/>
      <c r="DX21" s="370"/>
      <c r="DY21" s="370"/>
      <c r="DZ21" s="370"/>
      <c r="EA21" s="370"/>
      <c r="EB21" s="370"/>
      <c r="EC21" s="370"/>
      <c r="ED21" s="370"/>
      <c r="EE21" s="371"/>
      <c r="EF21" s="369"/>
      <c r="EG21" s="370"/>
      <c r="EH21" s="370"/>
      <c r="EI21" s="370"/>
      <c r="EJ21" s="370"/>
      <c r="EK21" s="370"/>
      <c r="EL21" s="370"/>
      <c r="EM21" s="370"/>
      <c r="EN21" s="370"/>
      <c r="EO21" s="370"/>
      <c r="EP21" s="370"/>
      <c r="EQ21" s="370"/>
      <c r="ER21" s="371"/>
      <c r="ES21" s="332"/>
      <c r="ET21" s="333"/>
      <c r="EU21" s="333"/>
      <c r="EV21" s="333"/>
      <c r="EW21" s="333"/>
      <c r="EX21" s="333"/>
      <c r="EY21" s="333"/>
      <c r="EZ21" s="333"/>
      <c r="FA21" s="333"/>
      <c r="FB21" s="333"/>
      <c r="FC21" s="333"/>
      <c r="FD21" s="333"/>
      <c r="FE21" s="334"/>
    </row>
    <row r="22" spans="1:161" ht="9.75">
      <c r="A22" s="338" t="s">
        <v>206</v>
      </c>
      <c r="B22" s="338"/>
      <c r="C22" s="338"/>
      <c r="D22" s="338"/>
      <c r="E22" s="338"/>
      <c r="F22" s="338"/>
      <c r="G22" s="338"/>
      <c r="H22" s="339"/>
      <c r="I22" s="603" t="s">
        <v>207</v>
      </c>
      <c r="J22" s="354"/>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54"/>
      <c r="AV22" s="354"/>
      <c r="AW22" s="354"/>
      <c r="AX22" s="354"/>
      <c r="AY22" s="354"/>
      <c r="AZ22" s="354"/>
      <c r="BA22" s="354"/>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4"/>
      <c r="CJ22" s="354"/>
      <c r="CK22" s="354"/>
      <c r="CL22" s="354"/>
      <c r="CM22" s="354"/>
      <c r="CN22" s="337" t="s">
        <v>208</v>
      </c>
      <c r="CO22" s="338"/>
      <c r="CP22" s="338"/>
      <c r="CQ22" s="338"/>
      <c r="CR22" s="338"/>
      <c r="CS22" s="338"/>
      <c r="CT22" s="338"/>
      <c r="CU22" s="339"/>
      <c r="CV22" s="340" t="s">
        <v>47</v>
      </c>
      <c r="CW22" s="338"/>
      <c r="CX22" s="338"/>
      <c r="CY22" s="338"/>
      <c r="CZ22" s="338"/>
      <c r="DA22" s="338"/>
      <c r="DB22" s="338"/>
      <c r="DC22" s="338"/>
      <c r="DD22" s="338"/>
      <c r="DE22" s="339"/>
      <c r="DF22" s="369"/>
      <c r="DG22" s="370"/>
      <c r="DH22" s="370"/>
      <c r="DI22" s="370"/>
      <c r="DJ22" s="370"/>
      <c r="DK22" s="370"/>
      <c r="DL22" s="370"/>
      <c r="DM22" s="370"/>
      <c r="DN22" s="370"/>
      <c r="DO22" s="370"/>
      <c r="DP22" s="370"/>
      <c r="DQ22" s="370"/>
      <c r="DR22" s="371"/>
      <c r="DS22" s="369"/>
      <c r="DT22" s="370"/>
      <c r="DU22" s="370"/>
      <c r="DV22" s="370"/>
      <c r="DW22" s="370"/>
      <c r="DX22" s="370"/>
      <c r="DY22" s="370"/>
      <c r="DZ22" s="370"/>
      <c r="EA22" s="370"/>
      <c r="EB22" s="370"/>
      <c r="EC22" s="370"/>
      <c r="ED22" s="370"/>
      <c r="EE22" s="371"/>
      <c r="EF22" s="369"/>
      <c r="EG22" s="370"/>
      <c r="EH22" s="370"/>
      <c r="EI22" s="370"/>
      <c r="EJ22" s="370"/>
      <c r="EK22" s="370"/>
      <c r="EL22" s="370"/>
      <c r="EM22" s="370"/>
      <c r="EN22" s="370"/>
      <c r="EO22" s="370"/>
      <c r="EP22" s="370"/>
      <c r="EQ22" s="370"/>
      <c r="ER22" s="371"/>
      <c r="ES22" s="332"/>
      <c r="ET22" s="333"/>
      <c r="EU22" s="333"/>
      <c r="EV22" s="333"/>
      <c r="EW22" s="333"/>
      <c r="EX22" s="333"/>
      <c r="EY22" s="333"/>
      <c r="EZ22" s="333"/>
      <c r="FA22" s="333"/>
      <c r="FB22" s="333"/>
      <c r="FC22" s="333"/>
      <c r="FD22" s="333"/>
      <c r="FE22" s="334"/>
    </row>
    <row r="23" spans="1:161" ht="24" customHeight="1">
      <c r="A23" s="338" t="s">
        <v>209</v>
      </c>
      <c r="B23" s="338"/>
      <c r="C23" s="338"/>
      <c r="D23" s="338"/>
      <c r="E23" s="338"/>
      <c r="F23" s="338"/>
      <c r="G23" s="338"/>
      <c r="H23" s="339"/>
      <c r="I23" s="596" t="s">
        <v>191</v>
      </c>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389"/>
      <c r="BS23" s="389"/>
      <c r="BT23" s="389"/>
      <c r="BU23" s="389"/>
      <c r="BV23" s="389"/>
      <c r="BW23" s="389"/>
      <c r="BX23" s="389"/>
      <c r="BY23" s="389"/>
      <c r="BZ23" s="389"/>
      <c r="CA23" s="389"/>
      <c r="CB23" s="389"/>
      <c r="CC23" s="389"/>
      <c r="CD23" s="389"/>
      <c r="CE23" s="389"/>
      <c r="CF23" s="389"/>
      <c r="CG23" s="389"/>
      <c r="CH23" s="389"/>
      <c r="CI23" s="389"/>
      <c r="CJ23" s="389"/>
      <c r="CK23" s="389"/>
      <c r="CL23" s="389"/>
      <c r="CM23" s="389"/>
      <c r="CN23" s="337" t="s">
        <v>210</v>
      </c>
      <c r="CO23" s="338"/>
      <c r="CP23" s="338"/>
      <c r="CQ23" s="338"/>
      <c r="CR23" s="338"/>
      <c r="CS23" s="338"/>
      <c r="CT23" s="338"/>
      <c r="CU23" s="339"/>
      <c r="CV23" s="340" t="s">
        <v>47</v>
      </c>
      <c r="CW23" s="338"/>
      <c r="CX23" s="338"/>
      <c r="CY23" s="338"/>
      <c r="CZ23" s="338"/>
      <c r="DA23" s="338"/>
      <c r="DB23" s="338"/>
      <c r="DC23" s="338"/>
      <c r="DD23" s="338"/>
      <c r="DE23" s="339"/>
      <c r="DF23" s="369"/>
      <c r="DG23" s="370"/>
      <c r="DH23" s="370"/>
      <c r="DI23" s="370"/>
      <c r="DJ23" s="370"/>
      <c r="DK23" s="370"/>
      <c r="DL23" s="370"/>
      <c r="DM23" s="370"/>
      <c r="DN23" s="370"/>
      <c r="DO23" s="370"/>
      <c r="DP23" s="370"/>
      <c r="DQ23" s="370"/>
      <c r="DR23" s="371"/>
      <c r="DS23" s="369"/>
      <c r="DT23" s="370"/>
      <c r="DU23" s="370"/>
      <c r="DV23" s="370"/>
      <c r="DW23" s="370"/>
      <c r="DX23" s="370"/>
      <c r="DY23" s="370"/>
      <c r="DZ23" s="370"/>
      <c r="EA23" s="370"/>
      <c r="EB23" s="370"/>
      <c r="EC23" s="370"/>
      <c r="ED23" s="370"/>
      <c r="EE23" s="371"/>
      <c r="EF23" s="369"/>
      <c r="EG23" s="370"/>
      <c r="EH23" s="370"/>
      <c r="EI23" s="370"/>
      <c r="EJ23" s="370"/>
      <c r="EK23" s="370"/>
      <c r="EL23" s="370"/>
      <c r="EM23" s="370"/>
      <c r="EN23" s="370"/>
      <c r="EO23" s="370"/>
      <c r="EP23" s="370"/>
      <c r="EQ23" s="370"/>
      <c r="ER23" s="371"/>
      <c r="ES23" s="332"/>
      <c r="ET23" s="333"/>
      <c r="EU23" s="333"/>
      <c r="EV23" s="333"/>
      <c r="EW23" s="333"/>
      <c r="EX23" s="333"/>
      <c r="EY23" s="333"/>
      <c r="EZ23" s="333"/>
      <c r="FA23" s="333"/>
      <c r="FB23" s="333"/>
      <c r="FC23" s="333"/>
      <c r="FD23" s="333"/>
      <c r="FE23" s="334"/>
    </row>
    <row r="24" spans="1:161" ht="12.75" customHeight="1">
      <c r="A24" s="338" t="s">
        <v>211</v>
      </c>
      <c r="B24" s="338"/>
      <c r="C24" s="338"/>
      <c r="D24" s="338"/>
      <c r="E24" s="338"/>
      <c r="F24" s="338"/>
      <c r="G24" s="338"/>
      <c r="H24" s="339"/>
      <c r="I24" s="596" t="s">
        <v>194</v>
      </c>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9"/>
      <c r="BO24" s="389"/>
      <c r="BP24" s="389"/>
      <c r="BQ24" s="389"/>
      <c r="BR24" s="389"/>
      <c r="BS24" s="389"/>
      <c r="BT24" s="389"/>
      <c r="BU24" s="389"/>
      <c r="BV24" s="389"/>
      <c r="BW24" s="389"/>
      <c r="BX24" s="389"/>
      <c r="BY24" s="389"/>
      <c r="BZ24" s="389"/>
      <c r="CA24" s="389"/>
      <c r="CB24" s="389"/>
      <c r="CC24" s="389"/>
      <c r="CD24" s="389"/>
      <c r="CE24" s="389"/>
      <c r="CF24" s="389"/>
      <c r="CG24" s="389"/>
      <c r="CH24" s="389"/>
      <c r="CI24" s="389"/>
      <c r="CJ24" s="389"/>
      <c r="CK24" s="389"/>
      <c r="CL24" s="389"/>
      <c r="CM24" s="389"/>
      <c r="CN24" s="337" t="s">
        <v>212</v>
      </c>
      <c r="CO24" s="338"/>
      <c r="CP24" s="338"/>
      <c r="CQ24" s="338"/>
      <c r="CR24" s="338"/>
      <c r="CS24" s="338"/>
      <c r="CT24" s="338"/>
      <c r="CU24" s="339"/>
      <c r="CV24" s="340" t="s">
        <v>47</v>
      </c>
      <c r="CW24" s="338"/>
      <c r="CX24" s="338"/>
      <c r="CY24" s="338"/>
      <c r="CZ24" s="338"/>
      <c r="DA24" s="338"/>
      <c r="DB24" s="338"/>
      <c r="DC24" s="338"/>
      <c r="DD24" s="338"/>
      <c r="DE24" s="339"/>
      <c r="DF24" s="369"/>
      <c r="DG24" s="370"/>
      <c r="DH24" s="370"/>
      <c r="DI24" s="370"/>
      <c r="DJ24" s="370"/>
      <c r="DK24" s="370"/>
      <c r="DL24" s="370"/>
      <c r="DM24" s="370"/>
      <c r="DN24" s="370"/>
      <c r="DO24" s="370"/>
      <c r="DP24" s="370"/>
      <c r="DQ24" s="370"/>
      <c r="DR24" s="371"/>
      <c r="DS24" s="369"/>
      <c r="DT24" s="370"/>
      <c r="DU24" s="370"/>
      <c r="DV24" s="370"/>
      <c r="DW24" s="370"/>
      <c r="DX24" s="370"/>
      <c r="DY24" s="370"/>
      <c r="DZ24" s="370"/>
      <c r="EA24" s="370"/>
      <c r="EB24" s="370"/>
      <c r="EC24" s="370"/>
      <c r="ED24" s="370"/>
      <c r="EE24" s="371"/>
      <c r="EF24" s="369"/>
      <c r="EG24" s="370"/>
      <c r="EH24" s="370"/>
      <c r="EI24" s="370"/>
      <c r="EJ24" s="370"/>
      <c r="EK24" s="370"/>
      <c r="EL24" s="370"/>
      <c r="EM24" s="370"/>
      <c r="EN24" s="370"/>
      <c r="EO24" s="370"/>
      <c r="EP24" s="370"/>
      <c r="EQ24" s="370"/>
      <c r="ER24" s="371"/>
      <c r="ES24" s="332"/>
      <c r="ET24" s="333"/>
      <c r="EU24" s="333"/>
      <c r="EV24" s="333"/>
      <c r="EW24" s="333"/>
      <c r="EX24" s="333"/>
      <c r="EY24" s="333"/>
      <c r="EZ24" s="333"/>
      <c r="FA24" s="333"/>
      <c r="FB24" s="333"/>
      <c r="FC24" s="333"/>
      <c r="FD24" s="333"/>
      <c r="FE24" s="334"/>
    </row>
    <row r="25" spans="1:161" ht="10.5" thickBot="1">
      <c r="A25" s="338" t="s">
        <v>213</v>
      </c>
      <c r="B25" s="338"/>
      <c r="C25" s="338"/>
      <c r="D25" s="338"/>
      <c r="E25" s="338"/>
      <c r="F25" s="338"/>
      <c r="G25" s="338"/>
      <c r="H25" s="339"/>
      <c r="I25" s="603" t="s">
        <v>214</v>
      </c>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5" t="s">
        <v>215</v>
      </c>
      <c r="CO25" s="356"/>
      <c r="CP25" s="356"/>
      <c r="CQ25" s="356"/>
      <c r="CR25" s="356"/>
      <c r="CS25" s="356"/>
      <c r="CT25" s="356"/>
      <c r="CU25" s="357"/>
      <c r="CV25" s="358" t="s">
        <v>47</v>
      </c>
      <c r="CW25" s="356"/>
      <c r="CX25" s="356"/>
      <c r="CY25" s="356"/>
      <c r="CZ25" s="356"/>
      <c r="DA25" s="356"/>
      <c r="DB25" s="356"/>
      <c r="DC25" s="356"/>
      <c r="DD25" s="356"/>
      <c r="DE25" s="357"/>
      <c r="DF25" s="600">
        <f>DF26</f>
        <v>2165000</v>
      </c>
      <c r="DG25" s="601"/>
      <c r="DH25" s="601"/>
      <c r="DI25" s="601"/>
      <c r="DJ25" s="601"/>
      <c r="DK25" s="601"/>
      <c r="DL25" s="601"/>
      <c r="DM25" s="601"/>
      <c r="DN25" s="601"/>
      <c r="DO25" s="601"/>
      <c r="DP25" s="601"/>
      <c r="DQ25" s="601"/>
      <c r="DR25" s="602"/>
      <c r="DS25" s="440">
        <f>DS26</f>
        <v>2165000</v>
      </c>
      <c r="DT25" s="441"/>
      <c r="DU25" s="441"/>
      <c r="DV25" s="441"/>
      <c r="DW25" s="441"/>
      <c r="DX25" s="441"/>
      <c r="DY25" s="441"/>
      <c r="DZ25" s="441"/>
      <c r="EA25" s="441"/>
      <c r="EB25" s="441"/>
      <c r="EC25" s="441"/>
      <c r="ED25" s="441"/>
      <c r="EE25" s="442"/>
      <c r="EF25" s="440">
        <f>EF26</f>
        <v>2165000</v>
      </c>
      <c r="EG25" s="441"/>
      <c r="EH25" s="441"/>
      <c r="EI25" s="441"/>
      <c r="EJ25" s="441"/>
      <c r="EK25" s="441"/>
      <c r="EL25" s="441"/>
      <c r="EM25" s="441"/>
      <c r="EN25" s="441"/>
      <c r="EO25" s="441"/>
      <c r="EP25" s="441"/>
      <c r="EQ25" s="441"/>
      <c r="ER25" s="442"/>
      <c r="ES25" s="349"/>
      <c r="ET25" s="350"/>
      <c r="EU25" s="350"/>
      <c r="EV25" s="350"/>
      <c r="EW25" s="350"/>
      <c r="EX25" s="350"/>
      <c r="EY25" s="350"/>
      <c r="EZ25" s="350"/>
      <c r="FA25" s="350"/>
      <c r="FB25" s="350"/>
      <c r="FC25" s="350"/>
      <c r="FD25" s="350"/>
      <c r="FE25" s="352"/>
    </row>
    <row r="26" spans="1:161" ht="24" customHeight="1">
      <c r="A26" s="338" t="s">
        <v>216</v>
      </c>
      <c r="B26" s="338"/>
      <c r="C26" s="338"/>
      <c r="D26" s="338"/>
      <c r="E26" s="338"/>
      <c r="F26" s="338"/>
      <c r="G26" s="338"/>
      <c r="H26" s="339"/>
      <c r="I26" s="596" t="s">
        <v>191</v>
      </c>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394" t="s">
        <v>217</v>
      </c>
      <c r="CO26" s="395"/>
      <c r="CP26" s="395"/>
      <c r="CQ26" s="395"/>
      <c r="CR26" s="395"/>
      <c r="CS26" s="395"/>
      <c r="CT26" s="395"/>
      <c r="CU26" s="396"/>
      <c r="CV26" s="397" t="s">
        <v>47</v>
      </c>
      <c r="CW26" s="395"/>
      <c r="CX26" s="395"/>
      <c r="CY26" s="395"/>
      <c r="CZ26" s="395"/>
      <c r="DA26" s="395"/>
      <c r="DB26" s="395"/>
      <c r="DC26" s="395"/>
      <c r="DD26" s="395"/>
      <c r="DE26" s="396"/>
      <c r="DF26" s="597">
        <f>'стр.1_4'!FL145+'стр.1_4'!FV160</f>
        <v>2165000</v>
      </c>
      <c r="DG26" s="598"/>
      <c r="DH26" s="598"/>
      <c r="DI26" s="598"/>
      <c r="DJ26" s="598"/>
      <c r="DK26" s="598"/>
      <c r="DL26" s="598"/>
      <c r="DM26" s="598"/>
      <c r="DN26" s="598"/>
      <c r="DO26" s="598"/>
      <c r="DP26" s="598"/>
      <c r="DQ26" s="598"/>
      <c r="DR26" s="599"/>
      <c r="DS26" s="409">
        <v>2165000</v>
      </c>
      <c r="DT26" s="410"/>
      <c r="DU26" s="410"/>
      <c r="DV26" s="410"/>
      <c r="DW26" s="410"/>
      <c r="DX26" s="410"/>
      <c r="DY26" s="410"/>
      <c r="DZ26" s="410"/>
      <c r="EA26" s="410"/>
      <c r="EB26" s="410"/>
      <c r="EC26" s="410"/>
      <c r="ED26" s="410"/>
      <c r="EE26" s="411"/>
      <c r="EF26" s="409">
        <v>2165000</v>
      </c>
      <c r="EG26" s="410"/>
      <c r="EH26" s="410"/>
      <c r="EI26" s="410"/>
      <c r="EJ26" s="410"/>
      <c r="EK26" s="410"/>
      <c r="EL26" s="410"/>
      <c r="EM26" s="410"/>
      <c r="EN26" s="410"/>
      <c r="EO26" s="410"/>
      <c r="EP26" s="410"/>
      <c r="EQ26" s="410"/>
      <c r="ER26" s="411"/>
      <c r="ES26" s="391"/>
      <c r="ET26" s="392"/>
      <c r="EU26" s="392"/>
      <c r="EV26" s="392"/>
      <c r="EW26" s="392"/>
      <c r="EX26" s="392"/>
      <c r="EY26" s="392"/>
      <c r="EZ26" s="392"/>
      <c r="FA26" s="392"/>
      <c r="FB26" s="392"/>
      <c r="FC26" s="392"/>
      <c r="FD26" s="392"/>
      <c r="FE26" s="393"/>
    </row>
    <row r="27" spans="1:161" ht="9.75">
      <c r="A27" s="338" t="s">
        <v>218</v>
      </c>
      <c r="B27" s="338"/>
      <c r="C27" s="338"/>
      <c r="D27" s="338"/>
      <c r="E27" s="338"/>
      <c r="F27" s="338"/>
      <c r="G27" s="338"/>
      <c r="H27" s="339"/>
      <c r="I27" s="596" t="s">
        <v>219</v>
      </c>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337" t="s">
        <v>220</v>
      </c>
      <c r="CO27" s="338"/>
      <c r="CP27" s="338"/>
      <c r="CQ27" s="338"/>
      <c r="CR27" s="338"/>
      <c r="CS27" s="338"/>
      <c r="CT27" s="338"/>
      <c r="CU27" s="339"/>
      <c r="CV27" s="340" t="s">
        <v>47</v>
      </c>
      <c r="CW27" s="338"/>
      <c r="CX27" s="338"/>
      <c r="CY27" s="338"/>
      <c r="CZ27" s="338"/>
      <c r="DA27" s="338"/>
      <c r="DB27" s="338"/>
      <c r="DC27" s="338"/>
      <c r="DD27" s="338"/>
      <c r="DE27" s="339"/>
      <c r="DF27" s="369"/>
      <c r="DG27" s="370"/>
      <c r="DH27" s="370"/>
      <c r="DI27" s="370"/>
      <c r="DJ27" s="370"/>
      <c r="DK27" s="370"/>
      <c r="DL27" s="370"/>
      <c r="DM27" s="370"/>
      <c r="DN27" s="370"/>
      <c r="DO27" s="370"/>
      <c r="DP27" s="370"/>
      <c r="DQ27" s="370"/>
      <c r="DR27" s="371"/>
      <c r="DS27" s="369"/>
      <c r="DT27" s="370"/>
      <c r="DU27" s="370"/>
      <c r="DV27" s="370"/>
      <c r="DW27" s="370"/>
      <c r="DX27" s="370"/>
      <c r="DY27" s="370"/>
      <c r="DZ27" s="370"/>
      <c r="EA27" s="370"/>
      <c r="EB27" s="370"/>
      <c r="EC27" s="370"/>
      <c r="ED27" s="370"/>
      <c r="EE27" s="371"/>
      <c r="EF27" s="369"/>
      <c r="EG27" s="370"/>
      <c r="EH27" s="370"/>
      <c r="EI27" s="370"/>
      <c r="EJ27" s="370"/>
      <c r="EK27" s="370"/>
      <c r="EL27" s="370"/>
      <c r="EM27" s="370"/>
      <c r="EN27" s="370"/>
      <c r="EO27" s="370"/>
      <c r="EP27" s="370"/>
      <c r="EQ27" s="370"/>
      <c r="ER27" s="371"/>
      <c r="ES27" s="332"/>
      <c r="ET27" s="333"/>
      <c r="EU27" s="333"/>
      <c r="EV27" s="333"/>
      <c r="EW27" s="333"/>
      <c r="EX27" s="333"/>
      <c r="EY27" s="333"/>
      <c r="EZ27" s="333"/>
      <c r="FA27" s="333"/>
      <c r="FB27" s="333"/>
      <c r="FC27" s="333"/>
      <c r="FD27" s="333"/>
      <c r="FE27" s="334"/>
    </row>
    <row r="28" spans="1:161" ht="24" customHeight="1">
      <c r="A28" s="338" t="s">
        <v>12</v>
      </c>
      <c r="B28" s="338"/>
      <c r="C28" s="338"/>
      <c r="D28" s="338"/>
      <c r="E28" s="338"/>
      <c r="F28" s="338"/>
      <c r="G28" s="338"/>
      <c r="H28" s="339"/>
      <c r="I28" s="593" t="s">
        <v>221</v>
      </c>
      <c r="J28" s="504"/>
      <c r="K28" s="504"/>
      <c r="L28" s="504"/>
      <c r="M28" s="504"/>
      <c r="N28" s="504"/>
      <c r="O28" s="504"/>
      <c r="P28" s="504"/>
      <c r="Q28" s="504"/>
      <c r="R28" s="504"/>
      <c r="S28" s="504"/>
      <c r="T28" s="504"/>
      <c r="U28" s="504"/>
      <c r="V28" s="504"/>
      <c r="W28" s="504"/>
      <c r="X28" s="504"/>
      <c r="Y28" s="504"/>
      <c r="Z28" s="504"/>
      <c r="AA28" s="504"/>
      <c r="AB28" s="504"/>
      <c r="AC28" s="504"/>
      <c r="AD28" s="504"/>
      <c r="AE28" s="504"/>
      <c r="AF28" s="504"/>
      <c r="AG28" s="504"/>
      <c r="AH28" s="504"/>
      <c r="AI28" s="504"/>
      <c r="AJ28" s="504"/>
      <c r="AK28" s="504"/>
      <c r="AL28" s="504"/>
      <c r="AM28" s="504"/>
      <c r="AN28" s="504"/>
      <c r="AO28" s="504"/>
      <c r="AP28" s="504"/>
      <c r="AQ28" s="504"/>
      <c r="AR28" s="504"/>
      <c r="AS28" s="504"/>
      <c r="AT28" s="504"/>
      <c r="AU28" s="504"/>
      <c r="AV28" s="504"/>
      <c r="AW28" s="504"/>
      <c r="AX28" s="504"/>
      <c r="AY28" s="504"/>
      <c r="AZ28" s="504"/>
      <c r="BA28" s="504"/>
      <c r="BB28" s="504"/>
      <c r="BC28" s="504"/>
      <c r="BD28" s="504"/>
      <c r="BE28" s="504"/>
      <c r="BF28" s="504"/>
      <c r="BG28" s="504"/>
      <c r="BH28" s="504"/>
      <c r="BI28" s="504"/>
      <c r="BJ28" s="504"/>
      <c r="BK28" s="504"/>
      <c r="BL28" s="504"/>
      <c r="BM28" s="504"/>
      <c r="BN28" s="504"/>
      <c r="BO28" s="504"/>
      <c r="BP28" s="504"/>
      <c r="BQ28" s="504"/>
      <c r="BR28" s="504"/>
      <c r="BS28" s="504"/>
      <c r="BT28" s="504"/>
      <c r="BU28" s="504"/>
      <c r="BV28" s="504"/>
      <c r="BW28" s="504"/>
      <c r="BX28" s="504"/>
      <c r="BY28" s="504"/>
      <c r="BZ28" s="504"/>
      <c r="CA28" s="504"/>
      <c r="CB28" s="504"/>
      <c r="CC28" s="504"/>
      <c r="CD28" s="504"/>
      <c r="CE28" s="504"/>
      <c r="CF28" s="504"/>
      <c r="CG28" s="504"/>
      <c r="CH28" s="504"/>
      <c r="CI28" s="504"/>
      <c r="CJ28" s="504"/>
      <c r="CK28" s="504"/>
      <c r="CL28" s="504"/>
      <c r="CM28" s="504"/>
      <c r="CN28" s="337" t="s">
        <v>222</v>
      </c>
      <c r="CO28" s="338"/>
      <c r="CP28" s="338"/>
      <c r="CQ28" s="338"/>
      <c r="CR28" s="338"/>
      <c r="CS28" s="338"/>
      <c r="CT28" s="338"/>
      <c r="CU28" s="339"/>
      <c r="CV28" s="340" t="s">
        <v>47</v>
      </c>
      <c r="CW28" s="338"/>
      <c r="CX28" s="338"/>
      <c r="CY28" s="338"/>
      <c r="CZ28" s="338"/>
      <c r="DA28" s="338"/>
      <c r="DB28" s="338"/>
      <c r="DC28" s="338"/>
      <c r="DD28" s="338"/>
      <c r="DE28" s="339"/>
      <c r="DF28" s="345">
        <f>DF16+DF23+DF26+DF18</f>
        <v>23478200</v>
      </c>
      <c r="DG28" s="346"/>
      <c r="DH28" s="346"/>
      <c r="DI28" s="346"/>
      <c r="DJ28" s="346"/>
      <c r="DK28" s="346"/>
      <c r="DL28" s="346"/>
      <c r="DM28" s="346"/>
      <c r="DN28" s="346"/>
      <c r="DO28" s="346"/>
      <c r="DP28" s="346"/>
      <c r="DQ28" s="346"/>
      <c r="DR28" s="347"/>
      <c r="DS28" s="345">
        <f>DS16+DS23+DS26+DS18</f>
        <v>23682400</v>
      </c>
      <c r="DT28" s="346"/>
      <c r="DU28" s="346"/>
      <c r="DV28" s="346"/>
      <c r="DW28" s="346"/>
      <c r="DX28" s="346"/>
      <c r="DY28" s="346"/>
      <c r="DZ28" s="346"/>
      <c r="EA28" s="346"/>
      <c r="EB28" s="346"/>
      <c r="EC28" s="346"/>
      <c r="ED28" s="346"/>
      <c r="EE28" s="347"/>
      <c r="EF28" s="345">
        <f>EF16+EF23+EF26+EF18</f>
        <v>23997300</v>
      </c>
      <c r="EG28" s="346"/>
      <c r="EH28" s="346"/>
      <c r="EI28" s="346"/>
      <c r="EJ28" s="346"/>
      <c r="EK28" s="346"/>
      <c r="EL28" s="346"/>
      <c r="EM28" s="346"/>
      <c r="EN28" s="346"/>
      <c r="EO28" s="346"/>
      <c r="EP28" s="346"/>
      <c r="EQ28" s="346"/>
      <c r="ER28" s="347"/>
      <c r="ES28" s="332"/>
      <c r="ET28" s="333"/>
      <c r="EU28" s="333"/>
      <c r="EV28" s="333"/>
      <c r="EW28" s="333"/>
      <c r="EX28" s="333"/>
      <c r="EY28" s="333"/>
      <c r="EZ28" s="333"/>
      <c r="FA28" s="333"/>
      <c r="FB28" s="333"/>
      <c r="FC28" s="333"/>
      <c r="FD28" s="333"/>
      <c r="FE28" s="334"/>
    </row>
    <row r="29" spans="1:161" ht="9.75">
      <c r="A29" s="406"/>
      <c r="B29" s="406"/>
      <c r="C29" s="406"/>
      <c r="D29" s="406"/>
      <c r="E29" s="406"/>
      <c r="F29" s="406"/>
      <c r="G29" s="406"/>
      <c r="H29" s="407"/>
      <c r="I29" s="594" t="s">
        <v>223</v>
      </c>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c r="BT29" s="439"/>
      <c r="BU29" s="439"/>
      <c r="BV29" s="439"/>
      <c r="BW29" s="439"/>
      <c r="BX29" s="439"/>
      <c r="BY29" s="439"/>
      <c r="BZ29" s="439"/>
      <c r="CA29" s="439"/>
      <c r="CB29" s="439"/>
      <c r="CC29" s="439"/>
      <c r="CD29" s="439"/>
      <c r="CE29" s="439"/>
      <c r="CF29" s="439"/>
      <c r="CG29" s="439"/>
      <c r="CH29" s="439"/>
      <c r="CI29" s="439"/>
      <c r="CJ29" s="439"/>
      <c r="CK29" s="439"/>
      <c r="CL29" s="439"/>
      <c r="CM29" s="595"/>
      <c r="CN29" s="405" t="s">
        <v>224</v>
      </c>
      <c r="CO29" s="406"/>
      <c r="CP29" s="406"/>
      <c r="CQ29" s="406"/>
      <c r="CR29" s="406"/>
      <c r="CS29" s="406"/>
      <c r="CT29" s="406"/>
      <c r="CU29" s="407"/>
      <c r="CV29" s="408"/>
      <c r="CW29" s="406"/>
      <c r="CX29" s="406"/>
      <c r="CY29" s="406"/>
      <c r="CZ29" s="406"/>
      <c r="DA29" s="406"/>
      <c r="DB29" s="406"/>
      <c r="DC29" s="406"/>
      <c r="DD29" s="406"/>
      <c r="DE29" s="407"/>
      <c r="DF29" s="413">
        <f>DF28</f>
        <v>23478200</v>
      </c>
      <c r="DG29" s="414"/>
      <c r="DH29" s="414"/>
      <c r="DI29" s="414"/>
      <c r="DJ29" s="414"/>
      <c r="DK29" s="414"/>
      <c r="DL29" s="414"/>
      <c r="DM29" s="414"/>
      <c r="DN29" s="414"/>
      <c r="DO29" s="414"/>
      <c r="DP29" s="414"/>
      <c r="DQ29" s="414"/>
      <c r="DR29" s="415"/>
      <c r="DS29" s="413">
        <f>DS28</f>
        <v>23682400</v>
      </c>
      <c r="DT29" s="414"/>
      <c r="DU29" s="414"/>
      <c r="DV29" s="414"/>
      <c r="DW29" s="414"/>
      <c r="DX29" s="414"/>
      <c r="DY29" s="414"/>
      <c r="DZ29" s="414"/>
      <c r="EA29" s="414"/>
      <c r="EB29" s="414"/>
      <c r="EC29" s="414"/>
      <c r="ED29" s="414"/>
      <c r="EE29" s="415"/>
      <c r="EF29" s="413">
        <f>EF28</f>
        <v>23997300</v>
      </c>
      <c r="EG29" s="414"/>
      <c r="EH29" s="414"/>
      <c r="EI29" s="414"/>
      <c r="EJ29" s="414"/>
      <c r="EK29" s="414"/>
      <c r="EL29" s="414"/>
      <c r="EM29" s="414"/>
      <c r="EN29" s="414"/>
      <c r="EO29" s="414"/>
      <c r="EP29" s="414"/>
      <c r="EQ29" s="414"/>
      <c r="ER29" s="415"/>
      <c r="ES29" s="416"/>
      <c r="ET29" s="417"/>
      <c r="EU29" s="417"/>
      <c r="EV29" s="417"/>
      <c r="EW29" s="417"/>
      <c r="EX29" s="417"/>
      <c r="EY29" s="417"/>
      <c r="EZ29" s="417"/>
      <c r="FA29" s="417"/>
      <c r="FB29" s="417"/>
      <c r="FC29" s="417"/>
      <c r="FD29" s="417"/>
      <c r="FE29" s="419"/>
    </row>
    <row r="30" spans="1:161" ht="9.75">
      <c r="A30" s="373"/>
      <c r="B30" s="373"/>
      <c r="C30" s="373"/>
      <c r="D30" s="373"/>
      <c r="E30" s="373"/>
      <c r="F30" s="373"/>
      <c r="G30" s="373"/>
      <c r="H30" s="374"/>
      <c r="I30" s="592"/>
      <c r="J30" s="444"/>
      <c r="K30" s="444"/>
      <c r="L30" s="444"/>
      <c r="M30" s="444"/>
      <c r="N30" s="444"/>
      <c r="O30" s="444"/>
      <c r="P30" s="444"/>
      <c r="Q30" s="444"/>
      <c r="R30" s="444"/>
      <c r="S30" s="444"/>
      <c r="T30" s="444"/>
      <c r="U30" s="444"/>
      <c r="V30" s="444"/>
      <c r="W30" s="444"/>
      <c r="X30" s="444"/>
      <c r="Y30" s="444"/>
      <c r="Z30" s="444"/>
      <c r="AA30" s="444"/>
      <c r="AB30" s="444"/>
      <c r="AC30" s="444"/>
      <c r="AD30" s="444"/>
      <c r="AE30" s="444"/>
      <c r="AF30" s="444"/>
      <c r="AG30" s="444"/>
      <c r="AH30" s="444"/>
      <c r="AI30" s="444"/>
      <c r="AJ30" s="444"/>
      <c r="AK30" s="444"/>
      <c r="AL30" s="444"/>
      <c r="AM30" s="444"/>
      <c r="AN30" s="444"/>
      <c r="AO30" s="444"/>
      <c r="AP30" s="444"/>
      <c r="AQ30" s="444"/>
      <c r="AR30" s="444"/>
      <c r="AS30" s="444"/>
      <c r="AT30" s="444"/>
      <c r="AU30" s="444"/>
      <c r="AV30" s="444"/>
      <c r="AW30" s="444"/>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4"/>
      <c r="BV30" s="444"/>
      <c r="BW30" s="444"/>
      <c r="BX30" s="444"/>
      <c r="BY30" s="444"/>
      <c r="BZ30" s="444"/>
      <c r="CA30" s="444"/>
      <c r="CB30" s="444"/>
      <c r="CC30" s="444"/>
      <c r="CD30" s="444"/>
      <c r="CE30" s="444"/>
      <c r="CF30" s="444"/>
      <c r="CG30" s="444"/>
      <c r="CH30" s="444"/>
      <c r="CI30" s="444"/>
      <c r="CJ30" s="444"/>
      <c r="CK30" s="444"/>
      <c r="CL30" s="444"/>
      <c r="CM30" s="444"/>
      <c r="CN30" s="372"/>
      <c r="CO30" s="373"/>
      <c r="CP30" s="373"/>
      <c r="CQ30" s="373"/>
      <c r="CR30" s="373"/>
      <c r="CS30" s="373"/>
      <c r="CT30" s="373"/>
      <c r="CU30" s="374"/>
      <c r="CV30" s="375"/>
      <c r="CW30" s="373"/>
      <c r="CX30" s="373"/>
      <c r="CY30" s="373"/>
      <c r="CZ30" s="373"/>
      <c r="DA30" s="373"/>
      <c r="DB30" s="373"/>
      <c r="DC30" s="373"/>
      <c r="DD30" s="373"/>
      <c r="DE30" s="374"/>
      <c r="DF30" s="376"/>
      <c r="DG30" s="377"/>
      <c r="DH30" s="377"/>
      <c r="DI30" s="377"/>
      <c r="DJ30" s="377"/>
      <c r="DK30" s="377"/>
      <c r="DL30" s="377"/>
      <c r="DM30" s="377"/>
      <c r="DN30" s="377"/>
      <c r="DO30" s="377"/>
      <c r="DP30" s="377"/>
      <c r="DQ30" s="377"/>
      <c r="DR30" s="378"/>
      <c r="DS30" s="376"/>
      <c r="DT30" s="377"/>
      <c r="DU30" s="377"/>
      <c r="DV30" s="377"/>
      <c r="DW30" s="377"/>
      <c r="DX30" s="377"/>
      <c r="DY30" s="377"/>
      <c r="DZ30" s="377"/>
      <c r="EA30" s="377"/>
      <c r="EB30" s="377"/>
      <c r="EC30" s="377"/>
      <c r="ED30" s="377"/>
      <c r="EE30" s="378"/>
      <c r="EF30" s="376"/>
      <c r="EG30" s="377"/>
      <c r="EH30" s="377"/>
      <c r="EI30" s="377"/>
      <c r="EJ30" s="377"/>
      <c r="EK30" s="377"/>
      <c r="EL30" s="377"/>
      <c r="EM30" s="377"/>
      <c r="EN30" s="377"/>
      <c r="EO30" s="377"/>
      <c r="EP30" s="377"/>
      <c r="EQ30" s="377"/>
      <c r="ER30" s="378"/>
      <c r="ES30" s="379"/>
      <c r="ET30" s="380"/>
      <c r="EU30" s="380"/>
      <c r="EV30" s="380"/>
      <c r="EW30" s="380"/>
      <c r="EX30" s="380"/>
      <c r="EY30" s="380"/>
      <c r="EZ30" s="380"/>
      <c r="FA30" s="380"/>
      <c r="FB30" s="380"/>
      <c r="FC30" s="380"/>
      <c r="FD30" s="380"/>
      <c r="FE30" s="390"/>
    </row>
    <row r="31" spans="1:161" ht="24" customHeight="1">
      <c r="A31" s="338" t="s">
        <v>13</v>
      </c>
      <c r="B31" s="338"/>
      <c r="C31" s="338"/>
      <c r="D31" s="338"/>
      <c r="E31" s="338"/>
      <c r="F31" s="338"/>
      <c r="G31" s="338"/>
      <c r="H31" s="339"/>
      <c r="I31" s="593" t="s">
        <v>225</v>
      </c>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c r="AR31" s="504"/>
      <c r="AS31" s="504"/>
      <c r="AT31" s="504"/>
      <c r="AU31" s="504"/>
      <c r="AV31" s="504"/>
      <c r="AW31" s="504"/>
      <c r="AX31" s="504"/>
      <c r="AY31" s="504"/>
      <c r="AZ31" s="504"/>
      <c r="BA31" s="504"/>
      <c r="BB31" s="504"/>
      <c r="BC31" s="504"/>
      <c r="BD31" s="504"/>
      <c r="BE31" s="504"/>
      <c r="BF31" s="504"/>
      <c r="BG31" s="504"/>
      <c r="BH31" s="504"/>
      <c r="BI31" s="504"/>
      <c r="BJ31" s="504"/>
      <c r="BK31" s="504"/>
      <c r="BL31" s="504"/>
      <c r="BM31" s="504"/>
      <c r="BN31" s="504"/>
      <c r="BO31" s="504"/>
      <c r="BP31" s="504"/>
      <c r="BQ31" s="504"/>
      <c r="BR31" s="504"/>
      <c r="BS31" s="504"/>
      <c r="BT31" s="504"/>
      <c r="BU31" s="504"/>
      <c r="BV31" s="504"/>
      <c r="BW31" s="504"/>
      <c r="BX31" s="504"/>
      <c r="BY31" s="504"/>
      <c r="BZ31" s="504"/>
      <c r="CA31" s="504"/>
      <c r="CB31" s="504"/>
      <c r="CC31" s="504"/>
      <c r="CD31" s="504"/>
      <c r="CE31" s="504"/>
      <c r="CF31" s="504"/>
      <c r="CG31" s="504"/>
      <c r="CH31" s="504"/>
      <c r="CI31" s="504"/>
      <c r="CJ31" s="504"/>
      <c r="CK31" s="504"/>
      <c r="CL31" s="504"/>
      <c r="CM31" s="504"/>
      <c r="CN31" s="337" t="s">
        <v>226</v>
      </c>
      <c r="CO31" s="338"/>
      <c r="CP31" s="338"/>
      <c r="CQ31" s="338"/>
      <c r="CR31" s="338"/>
      <c r="CS31" s="338"/>
      <c r="CT31" s="338"/>
      <c r="CU31" s="339"/>
      <c r="CV31" s="340" t="s">
        <v>47</v>
      </c>
      <c r="CW31" s="338"/>
      <c r="CX31" s="338"/>
      <c r="CY31" s="338"/>
      <c r="CZ31" s="338"/>
      <c r="DA31" s="338"/>
      <c r="DB31" s="338"/>
      <c r="DC31" s="338"/>
      <c r="DD31" s="338"/>
      <c r="DE31" s="339"/>
      <c r="DF31" s="369"/>
      <c r="DG31" s="370"/>
      <c r="DH31" s="370"/>
      <c r="DI31" s="370"/>
      <c r="DJ31" s="370"/>
      <c r="DK31" s="370"/>
      <c r="DL31" s="370"/>
      <c r="DM31" s="370"/>
      <c r="DN31" s="370"/>
      <c r="DO31" s="370"/>
      <c r="DP31" s="370"/>
      <c r="DQ31" s="370"/>
      <c r="DR31" s="371"/>
      <c r="DS31" s="332"/>
      <c r="DT31" s="333"/>
      <c r="DU31" s="333"/>
      <c r="DV31" s="333"/>
      <c r="DW31" s="333"/>
      <c r="DX31" s="333"/>
      <c r="DY31" s="333"/>
      <c r="DZ31" s="333"/>
      <c r="EA31" s="333"/>
      <c r="EB31" s="333"/>
      <c r="EC31" s="333"/>
      <c r="ED31" s="333"/>
      <c r="EE31" s="341"/>
      <c r="EF31" s="332"/>
      <c r="EG31" s="333"/>
      <c r="EH31" s="333"/>
      <c r="EI31" s="333"/>
      <c r="EJ31" s="333"/>
      <c r="EK31" s="333"/>
      <c r="EL31" s="333"/>
      <c r="EM31" s="333"/>
      <c r="EN31" s="333"/>
      <c r="EO31" s="333"/>
      <c r="EP31" s="333"/>
      <c r="EQ31" s="333"/>
      <c r="ER31" s="341"/>
      <c r="ES31" s="332"/>
      <c r="ET31" s="333"/>
      <c r="EU31" s="333"/>
      <c r="EV31" s="333"/>
      <c r="EW31" s="333"/>
      <c r="EX31" s="333"/>
      <c r="EY31" s="333"/>
      <c r="EZ31" s="333"/>
      <c r="FA31" s="333"/>
      <c r="FB31" s="333"/>
      <c r="FC31" s="333"/>
      <c r="FD31" s="333"/>
      <c r="FE31" s="334"/>
    </row>
    <row r="32" spans="1:161" ht="9.75">
      <c r="A32" s="406"/>
      <c r="B32" s="406"/>
      <c r="C32" s="406"/>
      <c r="D32" s="406"/>
      <c r="E32" s="406"/>
      <c r="F32" s="406"/>
      <c r="G32" s="406"/>
      <c r="H32" s="407"/>
      <c r="I32" s="594" t="s">
        <v>223</v>
      </c>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S32" s="439"/>
      <c r="BT32" s="439"/>
      <c r="BU32" s="439"/>
      <c r="BV32" s="439"/>
      <c r="BW32" s="439"/>
      <c r="BX32" s="439"/>
      <c r="BY32" s="439"/>
      <c r="BZ32" s="439"/>
      <c r="CA32" s="439"/>
      <c r="CB32" s="439"/>
      <c r="CC32" s="439"/>
      <c r="CD32" s="439"/>
      <c r="CE32" s="439"/>
      <c r="CF32" s="439"/>
      <c r="CG32" s="439"/>
      <c r="CH32" s="439"/>
      <c r="CI32" s="439"/>
      <c r="CJ32" s="439"/>
      <c r="CK32" s="439"/>
      <c r="CL32" s="439"/>
      <c r="CM32" s="595"/>
      <c r="CN32" s="405" t="s">
        <v>227</v>
      </c>
      <c r="CO32" s="406"/>
      <c r="CP32" s="406"/>
      <c r="CQ32" s="406"/>
      <c r="CR32" s="406"/>
      <c r="CS32" s="406"/>
      <c r="CT32" s="406"/>
      <c r="CU32" s="407"/>
      <c r="CV32" s="408"/>
      <c r="CW32" s="406"/>
      <c r="CX32" s="406"/>
      <c r="CY32" s="406"/>
      <c r="CZ32" s="406"/>
      <c r="DA32" s="406"/>
      <c r="DB32" s="406"/>
      <c r="DC32" s="406"/>
      <c r="DD32" s="406"/>
      <c r="DE32" s="407"/>
      <c r="DF32" s="413"/>
      <c r="DG32" s="414"/>
      <c r="DH32" s="414"/>
      <c r="DI32" s="414"/>
      <c r="DJ32" s="414"/>
      <c r="DK32" s="414"/>
      <c r="DL32" s="414"/>
      <c r="DM32" s="414"/>
      <c r="DN32" s="414"/>
      <c r="DO32" s="414"/>
      <c r="DP32" s="414"/>
      <c r="DQ32" s="414"/>
      <c r="DR32" s="415"/>
      <c r="DS32" s="416"/>
      <c r="DT32" s="417"/>
      <c r="DU32" s="417"/>
      <c r="DV32" s="417"/>
      <c r="DW32" s="417"/>
      <c r="DX32" s="417"/>
      <c r="DY32" s="417"/>
      <c r="DZ32" s="417"/>
      <c r="EA32" s="417"/>
      <c r="EB32" s="417"/>
      <c r="EC32" s="417"/>
      <c r="ED32" s="417"/>
      <c r="EE32" s="418"/>
      <c r="EF32" s="416"/>
      <c r="EG32" s="417"/>
      <c r="EH32" s="417"/>
      <c r="EI32" s="417"/>
      <c r="EJ32" s="417"/>
      <c r="EK32" s="417"/>
      <c r="EL32" s="417"/>
      <c r="EM32" s="417"/>
      <c r="EN32" s="417"/>
      <c r="EO32" s="417"/>
      <c r="EP32" s="417"/>
      <c r="EQ32" s="417"/>
      <c r="ER32" s="418"/>
      <c r="ES32" s="416"/>
      <c r="ET32" s="417"/>
      <c r="EU32" s="417"/>
      <c r="EV32" s="417"/>
      <c r="EW32" s="417"/>
      <c r="EX32" s="417"/>
      <c r="EY32" s="417"/>
      <c r="EZ32" s="417"/>
      <c r="FA32" s="417"/>
      <c r="FB32" s="417"/>
      <c r="FC32" s="417"/>
      <c r="FD32" s="417"/>
      <c r="FE32" s="419"/>
    </row>
    <row r="33" spans="1:161" ht="10.5" thickBot="1">
      <c r="A33" s="373"/>
      <c r="B33" s="373"/>
      <c r="C33" s="373"/>
      <c r="D33" s="373"/>
      <c r="E33" s="373"/>
      <c r="F33" s="373"/>
      <c r="G33" s="373"/>
      <c r="H33" s="374"/>
      <c r="I33" s="592"/>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44"/>
      <c r="CF33" s="444"/>
      <c r="CG33" s="444"/>
      <c r="CH33" s="444"/>
      <c r="CI33" s="444"/>
      <c r="CJ33" s="444"/>
      <c r="CK33" s="444"/>
      <c r="CL33" s="444"/>
      <c r="CM33" s="444"/>
      <c r="CN33" s="493"/>
      <c r="CO33" s="494"/>
      <c r="CP33" s="494"/>
      <c r="CQ33" s="494"/>
      <c r="CR33" s="494"/>
      <c r="CS33" s="494"/>
      <c r="CT33" s="494"/>
      <c r="CU33" s="495"/>
      <c r="CV33" s="496"/>
      <c r="CW33" s="494"/>
      <c r="CX33" s="494"/>
      <c r="CY33" s="494"/>
      <c r="CZ33" s="494"/>
      <c r="DA33" s="494"/>
      <c r="DB33" s="494"/>
      <c r="DC33" s="494"/>
      <c r="DD33" s="494"/>
      <c r="DE33" s="495"/>
      <c r="DF33" s="498"/>
      <c r="DG33" s="499"/>
      <c r="DH33" s="499"/>
      <c r="DI33" s="499"/>
      <c r="DJ33" s="499"/>
      <c r="DK33" s="499"/>
      <c r="DL33" s="499"/>
      <c r="DM33" s="499"/>
      <c r="DN33" s="499"/>
      <c r="DO33" s="499"/>
      <c r="DP33" s="499"/>
      <c r="DQ33" s="499"/>
      <c r="DR33" s="500"/>
      <c r="DS33" s="484"/>
      <c r="DT33" s="485"/>
      <c r="DU33" s="485"/>
      <c r="DV33" s="485"/>
      <c r="DW33" s="485"/>
      <c r="DX33" s="485"/>
      <c r="DY33" s="485"/>
      <c r="DZ33" s="485"/>
      <c r="EA33" s="485"/>
      <c r="EB33" s="485"/>
      <c r="EC33" s="485"/>
      <c r="ED33" s="485"/>
      <c r="EE33" s="501"/>
      <c r="EF33" s="484"/>
      <c r="EG33" s="485"/>
      <c r="EH33" s="485"/>
      <c r="EI33" s="485"/>
      <c r="EJ33" s="485"/>
      <c r="EK33" s="485"/>
      <c r="EL33" s="485"/>
      <c r="EM33" s="485"/>
      <c r="EN33" s="485"/>
      <c r="EO33" s="485"/>
      <c r="EP33" s="485"/>
      <c r="EQ33" s="485"/>
      <c r="ER33" s="501"/>
      <c r="ES33" s="484"/>
      <c r="ET33" s="485"/>
      <c r="EU33" s="485"/>
      <c r="EV33" s="485"/>
      <c r="EW33" s="485"/>
      <c r="EX33" s="485"/>
      <c r="EY33" s="485"/>
      <c r="EZ33" s="485"/>
      <c r="FA33" s="485"/>
      <c r="FB33" s="485"/>
      <c r="FC33" s="485"/>
      <c r="FD33" s="485"/>
      <c r="FE33" s="486"/>
    </row>
    <row r="35" ht="9.75">
      <c r="I35" s="1" t="s">
        <v>228</v>
      </c>
    </row>
    <row r="36" spans="9:96" ht="9.75">
      <c r="I36" s="1" t="s">
        <v>229</v>
      </c>
      <c r="AQ36" s="380" t="s">
        <v>322</v>
      </c>
      <c r="AR36" s="380"/>
      <c r="AS36" s="380"/>
      <c r="AT36" s="380"/>
      <c r="AU36" s="380"/>
      <c r="AV36" s="380"/>
      <c r="AW36" s="380"/>
      <c r="AX36" s="380"/>
      <c r="AY36" s="380"/>
      <c r="AZ36" s="380"/>
      <c r="BA36" s="380"/>
      <c r="BB36" s="380"/>
      <c r="BC36" s="380"/>
      <c r="BD36" s="380"/>
      <c r="BE36" s="380"/>
      <c r="BF36" s="380"/>
      <c r="BG36" s="380"/>
      <c r="BH36" s="380"/>
      <c r="BK36" s="380"/>
      <c r="BL36" s="380"/>
      <c r="BM36" s="380"/>
      <c r="BN36" s="380"/>
      <c r="BO36" s="380"/>
      <c r="BP36" s="380"/>
      <c r="BQ36" s="380"/>
      <c r="BR36" s="380"/>
      <c r="BS36" s="380"/>
      <c r="BT36" s="380"/>
      <c r="BU36" s="380"/>
      <c r="BV36" s="380"/>
      <c r="BY36" s="380" t="s">
        <v>352</v>
      </c>
      <c r="BZ36" s="380"/>
      <c r="CA36" s="380"/>
      <c r="CB36" s="380"/>
      <c r="CC36" s="380"/>
      <c r="CD36" s="380"/>
      <c r="CE36" s="380"/>
      <c r="CF36" s="380"/>
      <c r="CG36" s="380"/>
      <c r="CH36" s="380"/>
      <c r="CI36" s="380"/>
      <c r="CJ36" s="380"/>
      <c r="CK36" s="380"/>
      <c r="CL36" s="380"/>
      <c r="CM36" s="380"/>
      <c r="CN36" s="380"/>
      <c r="CO36" s="380"/>
      <c r="CP36" s="380"/>
      <c r="CQ36" s="380"/>
      <c r="CR36" s="380"/>
    </row>
    <row r="37" spans="43:96" s="4" customFormat="1" ht="7.5">
      <c r="AQ37" s="512" t="s">
        <v>230</v>
      </c>
      <c r="AR37" s="512"/>
      <c r="AS37" s="512"/>
      <c r="AT37" s="512"/>
      <c r="AU37" s="512"/>
      <c r="AV37" s="512"/>
      <c r="AW37" s="512"/>
      <c r="AX37" s="512"/>
      <c r="AY37" s="512"/>
      <c r="AZ37" s="512"/>
      <c r="BA37" s="512"/>
      <c r="BB37" s="512"/>
      <c r="BC37" s="512"/>
      <c r="BD37" s="512"/>
      <c r="BE37" s="512"/>
      <c r="BF37" s="512"/>
      <c r="BG37" s="512"/>
      <c r="BH37" s="512"/>
      <c r="BK37" s="512" t="s">
        <v>21</v>
      </c>
      <c r="BL37" s="512"/>
      <c r="BM37" s="512"/>
      <c r="BN37" s="512"/>
      <c r="BO37" s="512"/>
      <c r="BP37" s="512"/>
      <c r="BQ37" s="512"/>
      <c r="BR37" s="512"/>
      <c r="BS37" s="512"/>
      <c r="BT37" s="512"/>
      <c r="BU37" s="512"/>
      <c r="BV37" s="512"/>
      <c r="BY37" s="512" t="s">
        <v>22</v>
      </c>
      <c r="BZ37" s="512"/>
      <c r="CA37" s="512"/>
      <c r="CB37" s="512"/>
      <c r="CC37" s="512"/>
      <c r="CD37" s="512"/>
      <c r="CE37" s="512"/>
      <c r="CF37" s="512"/>
      <c r="CG37" s="512"/>
      <c r="CH37" s="512"/>
      <c r="CI37" s="512"/>
      <c r="CJ37" s="512"/>
      <c r="CK37" s="512"/>
      <c r="CL37" s="512"/>
      <c r="CM37" s="512"/>
      <c r="CN37" s="512"/>
      <c r="CO37" s="512"/>
      <c r="CP37" s="512"/>
      <c r="CQ37" s="512"/>
      <c r="CR37" s="512"/>
    </row>
    <row r="38" spans="43:96" s="4" customFormat="1" ht="3" customHeight="1">
      <c r="AQ38" s="8"/>
      <c r="AR38" s="8"/>
      <c r="AS38" s="8"/>
      <c r="AT38" s="8"/>
      <c r="AU38" s="8"/>
      <c r="AV38" s="8"/>
      <c r="AW38" s="8"/>
      <c r="AX38" s="8"/>
      <c r="AY38" s="8"/>
      <c r="AZ38" s="8"/>
      <c r="BA38" s="8"/>
      <c r="BB38" s="8"/>
      <c r="BC38" s="8"/>
      <c r="BD38" s="8"/>
      <c r="BE38" s="8"/>
      <c r="BF38" s="8"/>
      <c r="BG38" s="8"/>
      <c r="BH38" s="8"/>
      <c r="BK38" s="8"/>
      <c r="BL38" s="8"/>
      <c r="BM38" s="8"/>
      <c r="BN38" s="8"/>
      <c r="BO38" s="8"/>
      <c r="BP38" s="8"/>
      <c r="BQ38" s="8"/>
      <c r="BR38" s="8"/>
      <c r="BS38" s="8"/>
      <c r="BT38" s="8"/>
      <c r="BU38" s="8"/>
      <c r="BV38" s="8"/>
      <c r="BY38" s="8"/>
      <c r="BZ38" s="8"/>
      <c r="CA38" s="8"/>
      <c r="CB38" s="8"/>
      <c r="CC38" s="8"/>
      <c r="CD38" s="8"/>
      <c r="CE38" s="8"/>
      <c r="CF38" s="8"/>
      <c r="CG38" s="8"/>
      <c r="CH38" s="8"/>
      <c r="CI38" s="8"/>
      <c r="CJ38" s="8"/>
      <c r="CK38" s="8"/>
      <c r="CL38" s="8"/>
      <c r="CM38" s="8"/>
      <c r="CN38" s="8"/>
      <c r="CO38" s="8"/>
      <c r="CP38" s="8"/>
      <c r="CQ38" s="8"/>
      <c r="CR38" s="8"/>
    </row>
    <row r="39" spans="9:96" ht="9.75">
      <c r="I39" s="1" t="s">
        <v>231</v>
      </c>
      <c r="AM39" s="380" t="s">
        <v>326</v>
      </c>
      <c r="AN39" s="380"/>
      <c r="AO39" s="380"/>
      <c r="AP39" s="380"/>
      <c r="AQ39" s="380"/>
      <c r="AR39" s="380"/>
      <c r="AS39" s="380"/>
      <c r="AT39" s="380"/>
      <c r="AU39" s="380"/>
      <c r="AV39" s="380"/>
      <c r="AW39" s="380"/>
      <c r="AX39" s="380"/>
      <c r="AY39" s="380"/>
      <c r="AZ39" s="380"/>
      <c r="BA39" s="380"/>
      <c r="BB39" s="380"/>
      <c r="BC39" s="380"/>
      <c r="BD39" s="380"/>
      <c r="BG39" s="380" t="s">
        <v>356</v>
      </c>
      <c r="BH39" s="380"/>
      <c r="BI39" s="380"/>
      <c r="BJ39" s="380"/>
      <c r="BK39" s="380"/>
      <c r="BL39" s="380"/>
      <c r="BM39" s="380"/>
      <c r="BN39" s="380"/>
      <c r="BO39" s="380"/>
      <c r="BP39" s="380"/>
      <c r="BQ39" s="380"/>
      <c r="BR39" s="380"/>
      <c r="BS39" s="380"/>
      <c r="BT39" s="380"/>
      <c r="BU39" s="380"/>
      <c r="BV39" s="380"/>
      <c r="BW39" s="380"/>
      <c r="BX39" s="380"/>
      <c r="CA39" s="373" t="s">
        <v>347</v>
      </c>
      <c r="CB39" s="373"/>
      <c r="CC39" s="373"/>
      <c r="CD39" s="373"/>
      <c r="CE39" s="373"/>
      <c r="CF39" s="373"/>
      <c r="CG39" s="373"/>
      <c r="CH39" s="373"/>
      <c r="CI39" s="373"/>
      <c r="CJ39" s="373"/>
      <c r="CK39" s="373"/>
      <c r="CL39" s="373"/>
      <c r="CM39" s="373"/>
      <c r="CN39" s="373"/>
      <c r="CO39" s="373"/>
      <c r="CP39" s="373"/>
      <c r="CQ39" s="373"/>
      <c r="CR39" s="373"/>
    </row>
    <row r="40" spans="39:96" s="4" customFormat="1" ht="7.5">
      <c r="AM40" s="512" t="s">
        <v>230</v>
      </c>
      <c r="AN40" s="512"/>
      <c r="AO40" s="512"/>
      <c r="AP40" s="512"/>
      <c r="AQ40" s="512"/>
      <c r="AR40" s="512"/>
      <c r="AS40" s="512"/>
      <c r="AT40" s="512"/>
      <c r="AU40" s="512"/>
      <c r="AV40" s="512"/>
      <c r="AW40" s="512"/>
      <c r="AX40" s="512"/>
      <c r="AY40" s="512"/>
      <c r="AZ40" s="512"/>
      <c r="BA40" s="512"/>
      <c r="BB40" s="512"/>
      <c r="BC40" s="512"/>
      <c r="BD40" s="512"/>
      <c r="BG40" s="512" t="s">
        <v>232</v>
      </c>
      <c r="BH40" s="512"/>
      <c r="BI40" s="512"/>
      <c r="BJ40" s="512"/>
      <c r="BK40" s="512"/>
      <c r="BL40" s="512"/>
      <c r="BM40" s="512"/>
      <c r="BN40" s="512"/>
      <c r="BO40" s="512"/>
      <c r="BP40" s="512"/>
      <c r="BQ40" s="512"/>
      <c r="BR40" s="512"/>
      <c r="BS40" s="512"/>
      <c r="BT40" s="512"/>
      <c r="BU40" s="512"/>
      <c r="BV40" s="512"/>
      <c r="BW40" s="512"/>
      <c r="BX40" s="512"/>
      <c r="CA40" s="512" t="s">
        <v>233</v>
      </c>
      <c r="CB40" s="512"/>
      <c r="CC40" s="512"/>
      <c r="CD40" s="512"/>
      <c r="CE40" s="512"/>
      <c r="CF40" s="512"/>
      <c r="CG40" s="512"/>
      <c r="CH40" s="512"/>
      <c r="CI40" s="512"/>
      <c r="CJ40" s="512"/>
      <c r="CK40" s="512"/>
      <c r="CL40" s="512"/>
      <c r="CM40" s="512"/>
      <c r="CN40" s="512"/>
      <c r="CO40" s="512"/>
      <c r="CP40" s="512"/>
      <c r="CQ40" s="512"/>
      <c r="CR40" s="512"/>
    </row>
    <row r="41" spans="39:96" s="4" customFormat="1" ht="3" customHeight="1">
      <c r="AM41" s="8"/>
      <c r="AN41" s="8"/>
      <c r="AO41" s="8"/>
      <c r="AP41" s="8"/>
      <c r="AQ41" s="8"/>
      <c r="AR41" s="8"/>
      <c r="AS41" s="8"/>
      <c r="AT41" s="8"/>
      <c r="AU41" s="8"/>
      <c r="AV41" s="8"/>
      <c r="AW41" s="8"/>
      <c r="AX41" s="8"/>
      <c r="AY41" s="8"/>
      <c r="AZ41" s="8"/>
      <c r="BA41" s="8"/>
      <c r="BB41" s="8"/>
      <c r="BC41" s="8"/>
      <c r="BD41" s="8"/>
      <c r="BG41" s="8"/>
      <c r="BH41" s="8"/>
      <c r="BI41" s="8"/>
      <c r="BJ41" s="8"/>
      <c r="BK41" s="8"/>
      <c r="BL41" s="8"/>
      <c r="BM41" s="8"/>
      <c r="BN41" s="8"/>
      <c r="BO41" s="8"/>
      <c r="BP41" s="8"/>
      <c r="BQ41" s="8"/>
      <c r="BR41" s="8"/>
      <c r="BS41" s="8"/>
      <c r="BT41" s="8"/>
      <c r="BU41" s="8"/>
      <c r="BV41" s="8"/>
      <c r="BW41" s="8"/>
      <c r="BX41" s="8"/>
      <c r="CA41" s="8"/>
      <c r="CB41" s="8"/>
      <c r="CC41" s="8"/>
      <c r="CD41" s="8"/>
      <c r="CE41" s="8"/>
      <c r="CF41" s="8"/>
      <c r="CG41" s="8"/>
      <c r="CH41" s="8"/>
      <c r="CI41" s="8"/>
      <c r="CJ41" s="8"/>
      <c r="CK41" s="8"/>
      <c r="CL41" s="8"/>
      <c r="CM41" s="8"/>
      <c r="CN41" s="8"/>
      <c r="CO41" s="8"/>
      <c r="CP41" s="8"/>
      <c r="CQ41" s="8"/>
      <c r="CR41" s="8"/>
    </row>
    <row r="42" spans="9:38" ht="9.75">
      <c r="I42" s="509" t="s">
        <v>23</v>
      </c>
      <c r="J42" s="509"/>
      <c r="K42" s="373" t="s">
        <v>779</v>
      </c>
      <c r="L42" s="380"/>
      <c r="M42" s="380"/>
      <c r="N42" s="505" t="s">
        <v>23</v>
      </c>
      <c r="O42" s="505"/>
      <c r="Q42" s="373" t="str">
        <f>'стр.1_4'!BQ18</f>
        <v>декабря</v>
      </c>
      <c r="R42" s="380"/>
      <c r="S42" s="380"/>
      <c r="T42" s="380"/>
      <c r="U42" s="380"/>
      <c r="V42" s="380"/>
      <c r="W42" s="380"/>
      <c r="X42" s="380"/>
      <c r="Y42" s="380"/>
      <c r="Z42" s="380"/>
      <c r="AA42" s="380"/>
      <c r="AB42" s="380"/>
      <c r="AC42" s="380"/>
      <c r="AD42" s="380"/>
      <c r="AE42" s="380"/>
      <c r="AF42" s="509">
        <v>20</v>
      </c>
      <c r="AG42" s="509"/>
      <c r="AH42" s="509"/>
      <c r="AI42" s="510" t="str">
        <f>'стр.1_4'!CI18</f>
        <v>22</v>
      </c>
      <c r="AJ42" s="506"/>
      <c r="AK42" s="506"/>
      <c r="AL42" s="1" t="s">
        <v>5</v>
      </c>
    </row>
    <row r="43" ht="10.5" thickBot="1"/>
    <row r="44" spans="1:91" ht="3"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10"/>
    </row>
    <row r="45" spans="1:91" ht="9.75">
      <c r="A45" s="13" t="s">
        <v>234</v>
      </c>
      <c r="CM45" s="14"/>
    </row>
    <row r="46" spans="1:91" ht="9.75">
      <c r="A46" s="588"/>
      <c r="B46" s="380"/>
      <c r="C46" s="380"/>
      <c r="D46" s="380"/>
      <c r="E46" s="380"/>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589"/>
    </row>
    <row r="47" spans="1:91" s="4" customFormat="1" ht="7.5">
      <c r="A47" s="590" t="s">
        <v>253</v>
      </c>
      <c r="B47" s="512"/>
      <c r="C47" s="512"/>
      <c r="D47" s="512"/>
      <c r="E47" s="512"/>
      <c r="F47" s="512"/>
      <c r="G47" s="512"/>
      <c r="H47" s="512"/>
      <c r="I47" s="512"/>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2"/>
      <c r="AY47" s="512"/>
      <c r="AZ47" s="512"/>
      <c r="BA47" s="512"/>
      <c r="BB47" s="512"/>
      <c r="BC47" s="512"/>
      <c r="BD47" s="512"/>
      <c r="BE47" s="512"/>
      <c r="BF47" s="512"/>
      <c r="BG47" s="512"/>
      <c r="BH47" s="512"/>
      <c r="BI47" s="512"/>
      <c r="BJ47" s="512"/>
      <c r="BK47" s="512"/>
      <c r="BL47" s="512"/>
      <c r="BM47" s="512"/>
      <c r="BN47" s="512"/>
      <c r="BO47" s="512"/>
      <c r="BP47" s="512"/>
      <c r="BQ47" s="512"/>
      <c r="BR47" s="512"/>
      <c r="BS47" s="512"/>
      <c r="BT47" s="512"/>
      <c r="BU47" s="512"/>
      <c r="BV47" s="512"/>
      <c r="BW47" s="512"/>
      <c r="BX47" s="512"/>
      <c r="BY47" s="512"/>
      <c r="BZ47" s="512"/>
      <c r="CA47" s="512"/>
      <c r="CB47" s="512"/>
      <c r="CC47" s="512"/>
      <c r="CD47" s="512"/>
      <c r="CE47" s="512"/>
      <c r="CF47" s="512"/>
      <c r="CG47" s="512"/>
      <c r="CH47" s="512"/>
      <c r="CI47" s="512"/>
      <c r="CJ47" s="512"/>
      <c r="CK47" s="512"/>
      <c r="CL47" s="512"/>
      <c r="CM47" s="591"/>
    </row>
    <row r="48" spans="1:91" s="4" customFormat="1" ht="6" customHeight="1">
      <c r="A48" s="11"/>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12"/>
    </row>
    <row r="49" spans="1:91" ht="9.75">
      <c r="A49" s="588"/>
      <c r="B49" s="380"/>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589"/>
    </row>
    <row r="50" spans="1:91" s="4" customFormat="1" ht="7.5">
      <c r="A50" s="590" t="s">
        <v>21</v>
      </c>
      <c r="B50" s="512"/>
      <c r="C50" s="512"/>
      <c r="D50" s="512"/>
      <c r="E50" s="512"/>
      <c r="F50" s="512"/>
      <c r="G50" s="512"/>
      <c r="H50" s="512"/>
      <c r="I50" s="512"/>
      <c r="J50" s="512"/>
      <c r="K50" s="512"/>
      <c r="L50" s="512"/>
      <c r="M50" s="512"/>
      <c r="N50" s="512"/>
      <c r="O50" s="512"/>
      <c r="P50" s="512"/>
      <c r="Q50" s="512"/>
      <c r="R50" s="512"/>
      <c r="S50" s="512"/>
      <c r="T50" s="512"/>
      <c r="U50" s="512"/>
      <c r="V50" s="512"/>
      <c r="W50" s="512"/>
      <c r="X50" s="512"/>
      <c r="Y50" s="512"/>
      <c r="AH50" s="512" t="s">
        <v>22</v>
      </c>
      <c r="AI50" s="512"/>
      <c r="AJ50" s="512"/>
      <c r="AK50" s="512"/>
      <c r="AL50" s="512"/>
      <c r="AM50" s="512"/>
      <c r="AN50" s="512"/>
      <c r="AO50" s="512"/>
      <c r="AP50" s="512"/>
      <c r="AQ50" s="512"/>
      <c r="AR50" s="512"/>
      <c r="AS50" s="512"/>
      <c r="AT50" s="512"/>
      <c r="AU50" s="512"/>
      <c r="AV50" s="512"/>
      <c r="AW50" s="512"/>
      <c r="AX50" s="512"/>
      <c r="AY50" s="512"/>
      <c r="AZ50" s="512"/>
      <c r="BA50" s="512"/>
      <c r="BB50" s="512"/>
      <c r="BC50" s="512"/>
      <c r="BD50" s="512"/>
      <c r="BE50" s="512"/>
      <c r="BF50" s="512"/>
      <c r="BG50" s="512"/>
      <c r="BH50" s="512"/>
      <c r="BI50" s="512"/>
      <c r="BJ50" s="512"/>
      <c r="BK50" s="512"/>
      <c r="BL50" s="512"/>
      <c r="BM50" s="512"/>
      <c r="BN50" s="512"/>
      <c r="BO50" s="512"/>
      <c r="BP50" s="512"/>
      <c r="BQ50" s="512"/>
      <c r="BR50" s="512"/>
      <c r="BS50" s="512"/>
      <c r="BT50" s="512"/>
      <c r="BU50" s="512"/>
      <c r="BV50" s="512"/>
      <c r="BW50" s="512"/>
      <c r="BX50" s="512"/>
      <c r="BY50" s="512"/>
      <c r="BZ50" s="512"/>
      <c r="CA50" s="512"/>
      <c r="CB50" s="512"/>
      <c r="CC50" s="512"/>
      <c r="CD50" s="512"/>
      <c r="CE50" s="512"/>
      <c r="CF50" s="512"/>
      <c r="CG50" s="512"/>
      <c r="CH50" s="512"/>
      <c r="CI50" s="512"/>
      <c r="CJ50" s="512"/>
      <c r="CK50" s="512"/>
      <c r="CL50" s="512"/>
      <c r="CM50" s="591"/>
    </row>
    <row r="51" spans="1:91" ht="9.75">
      <c r="A51" s="13"/>
      <c r="CM51" s="14"/>
    </row>
    <row r="52" spans="1:91" ht="9.75">
      <c r="A52" s="587" t="s">
        <v>23</v>
      </c>
      <c r="B52" s="509"/>
      <c r="C52" s="373"/>
      <c r="D52" s="373"/>
      <c r="E52" s="373"/>
      <c r="F52" s="505" t="s">
        <v>23</v>
      </c>
      <c r="G52" s="505"/>
      <c r="I52" s="373"/>
      <c r="J52" s="373"/>
      <c r="K52" s="373"/>
      <c r="L52" s="373"/>
      <c r="M52" s="373"/>
      <c r="N52" s="373"/>
      <c r="O52" s="373"/>
      <c r="P52" s="373"/>
      <c r="Q52" s="373"/>
      <c r="R52" s="373"/>
      <c r="S52" s="373"/>
      <c r="T52" s="373"/>
      <c r="U52" s="373"/>
      <c r="V52" s="373"/>
      <c r="W52" s="373"/>
      <c r="X52" s="509">
        <v>20</v>
      </c>
      <c r="Y52" s="509"/>
      <c r="Z52" s="509"/>
      <c r="AA52" s="510"/>
      <c r="AB52" s="510"/>
      <c r="AC52" s="510"/>
      <c r="AD52" s="1" t="s">
        <v>5</v>
      </c>
      <c r="CM52" s="14"/>
    </row>
    <row r="53" spans="1:91" ht="3" customHeight="1" thickBot="1">
      <c r="A53" s="1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7"/>
    </row>
    <row r="54" spans="1:25" ht="9.7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3" customFormat="1" ht="12" customHeight="1">
      <c r="A55" s="18" t="s">
        <v>246</v>
      </c>
    </row>
    <row r="56" spans="1:161" s="3" customFormat="1" ht="40.5" customHeight="1">
      <c r="A56" s="583" t="s">
        <v>247</v>
      </c>
      <c r="B56" s="584"/>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c r="AE56" s="584"/>
      <c r="AF56" s="584"/>
      <c r="AG56" s="584"/>
      <c r="AH56" s="584"/>
      <c r="AI56" s="584"/>
      <c r="AJ56" s="584"/>
      <c r="AK56" s="584"/>
      <c r="AL56" s="584"/>
      <c r="AM56" s="584"/>
      <c r="AN56" s="584"/>
      <c r="AO56" s="584"/>
      <c r="AP56" s="584"/>
      <c r="AQ56" s="584"/>
      <c r="AR56" s="584"/>
      <c r="AS56" s="584"/>
      <c r="AT56" s="584"/>
      <c r="AU56" s="584"/>
      <c r="AV56" s="584"/>
      <c r="AW56" s="584"/>
      <c r="AX56" s="584"/>
      <c r="AY56" s="584"/>
      <c r="AZ56" s="584"/>
      <c r="BA56" s="584"/>
      <c r="BB56" s="584"/>
      <c r="BC56" s="584"/>
      <c r="BD56" s="584"/>
      <c r="BE56" s="584"/>
      <c r="BF56" s="584"/>
      <c r="BG56" s="584"/>
      <c r="BH56" s="584"/>
      <c r="BI56" s="584"/>
      <c r="BJ56" s="584"/>
      <c r="BK56" s="584"/>
      <c r="BL56" s="584"/>
      <c r="BM56" s="584"/>
      <c r="BN56" s="584"/>
      <c r="BO56" s="584"/>
      <c r="BP56" s="584"/>
      <c r="BQ56" s="584"/>
      <c r="BR56" s="584"/>
      <c r="BS56" s="584"/>
      <c r="BT56" s="584"/>
      <c r="BU56" s="584"/>
      <c r="BV56" s="584"/>
      <c r="BW56" s="584"/>
      <c r="BX56" s="584"/>
      <c r="BY56" s="584"/>
      <c r="BZ56" s="584"/>
      <c r="CA56" s="584"/>
      <c r="CB56" s="584"/>
      <c r="CC56" s="584"/>
      <c r="CD56" s="584"/>
      <c r="CE56" s="584"/>
      <c r="CF56" s="584"/>
      <c r="CG56" s="584"/>
      <c r="CH56" s="584"/>
      <c r="CI56" s="584"/>
      <c r="CJ56" s="584"/>
      <c r="CK56" s="584"/>
      <c r="CL56" s="584"/>
      <c r="CM56" s="584"/>
      <c r="CN56" s="584"/>
      <c r="CO56" s="584"/>
      <c r="CP56" s="584"/>
      <c r="CQ56" s="584"/>
      <c r="CR56" s="584"/>
      <c r="CS56" s="584"/>
      <c r="CT56" s="584"/>
      <c r="CU56" s="584"/>
      <c r="CV56" s="584"/>
      <c r="CW56" s="584"/>
      <c r="CX56" s="584"/>
      <c r="CY56" s="584"/>
      <c r="CZ56" s="584"/>
      <c r="DA56" s="584"/>
      <c r="DB56" s="584"/>
      <c r="DC56" s="584"/>
      <c r="DD56" s="584"/>
      <c r="DE56" s="584"/>
      <c r="DF56" s="584"/>
      <c r="DG56" s="584"/>
      <c r="DH56" s="584"/>
      <c r="DI56" s="584"/>
      <c r="DJ56" s="584"/>
      <c r="DK56" s="584"/>
      <c r="DL56" s="584"/>
      <c r="DM56" s="584"/>
      <c r="DN56" s="584"/>
      <c r="DO56" s="584"/>
      <c r="DP56" s="584"/>
      <c r="DQ56" s="584"/>
      <c r="DR56" s="584"/>
      <c r="DS56" s="584"/>
      <c r="DT56" s="584"/>
      <c r="DU56" s="584"/>
      <c r="DV56" s="584"/>
      <c r="DW56" s="584"/>
      <c r="DX56" s="584"/>
      <c r="DY56" s="584"/>
      <c r="DZ56" s="584"/>
      <c r="EA56" s="584"/>
      <c r="EB56" s="584"/>
      <c r="EC56" s="584"/>
      <c r="ED56" s="584"/>
      <c r="EE56" s="584"/>
      <c r="EF56" s="584"/>
      <c r="EG56" s="584"/>
      <c r="EH56" s="584"/>
      <c r="EI56" s="584"/>
      <c r="EJ56" s="584"/>
      <c r="EK56" s="584"/>
      <c r="EL56" s="584"/>
      <c r="EM56" s="584"/>
      <c r="EN56" s="584"/>
      <c r="EO56" s="584"/>
      <c r="EP56" s="584"/>
      <c r="EQ56" s="584"/>
      <c r="ER56" s="584"/>
      <c r="ES56" s="584"/>
      <c r="ET56" s="584"/>
      <c r="EU56" s="584"/>
      <c r="EV56" s="584"/>
      <c r="EW56" s="584"/>
      <c r="EX56" s="584"/>
      <c r="EY56" s="584"/>
      <c r="EZ56" s="584"/>
      <c r="FA56" s="584"/>
      <c r="FB56" s="584"/>
      <c r="FC56" s="584"/>
      <c r="FD56" s="584"/>
      <c r="FE56" s="584"/>
    </row>
    <row r="57" spans="1:161" s="3" customFormat="1" ht="21" customHeight="1">
      <c r="A57" s="348" t="s">
        <v>248</v>
      </c>
      <c r="B57" s="348"/>
      <c r="C57" s="348"/>
      <c r="D57" s="348"/>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8"/>
      <c r="BM57" s="348"/>
      <c r="BN57" s="348"/>
      <c r="BO57" s="348"/>
      <c r="BP57" s="348"/>
      <c r="BQ57" s="348"/>
      <c r="BR57" s="348"/>
      <c r="BS57" s="348"/>
      <c r="BT57" s="348"/>
      <c r="BU57" s="348"/>
      <c r="BV57" s="348"/>
      <c r="BW57" s="348"/>
      <c r="BX57" s="348"/>
      <c r="BY57" s="348"/>
      <c r="BZ57" s="348"/>
      <c r="CA57" s="348"/>
      <c r="CB57" s="348"/>
      <c r="CC57" s="348"/>
      <c r="CD57" s="348"/>
      <c r="CE57" s="348"/>
      <c r="CF57" s="348"/>
      <c r="CG57" s="348"/>
      <c r="CH57" s="348"/>
      <c r="CI57" s="348"/>
      <c r="CJ57" s="348"/>
      <c r="CK57" s="348"/>
      <c r="CL57" s="348"/>
      <c r="CM57" s="348"/>
      <c r="CN57" s="348"/>
      <c r="CO57" s="348"/>
      <c r="CP57" s="348"/>
      <c r="CQ57" s="348"/>
      <c r="CR57" s="348"/>
      <c r="CS57" s="348"/>
      <c r="CT57" s="348"/>
      <c r="CU57" s="348"/>
      <c r="CV57" s="348"/>
      <c r="CW57" s="348"/>
      <c r="CX57" s="348"/>
      <c r="CY57" s="348"/>
      <c r="CZ57" s="348"/>
      <c r="DA57" s="348"/>
      <c r="DB57" s="348"/>
      <c r="DC57" s="348"/>
      <c r="DD57" s="348"/>
      <c r="DE57" s="348"/>
      <c r="DF57" s="348"/>
      <c r="DG57" s="348"/>
      <c r="DH57" s="348"/>
      <c r="DI57" s="348"/>
      <c r="DJ57" s="348"/>
      <c r="DK57" s="348"/>
      <c r="DL57" s="348"/>
      <c r="DM57" s="348"/>
      <c r="DN57" s="348"/>
      <c r="DO57" s="348"/>
      <c r="DP57" s="348"/>
      <c r="DQ57" s="348"/>
      <c r="DR57" s="348"/>
      <c r="DS57" s="348"/>
      <c r="DT57" s="348"/>
      <c r="DU57" s="348"/>
      <c r="DV57" s="348"/>
      <c r="DW57" s="348"/>
      <c r="DX57" s="348"/>
      <c r="DY57" s="348"/>
      <c r="DZ57" s="348"/>
      <c r="EA57" s="348"/>
      <c r="EB57" s="348"/>
      <c r="EC57" s="348"/>
      <c r="ED57" s="348"/>
      <c r="EE57" s="348"/>
      <c r="EF57" s="348"/>
      <c r="EG57" s="348"/>
      <c r="EH57" s="348"/>
      <c r="EI57" s="348"/>
      <c r="EJ57" s="348"/>
      <c r="EK57" s="348"/>
      <c r="EL57" s="348"/>
      <c r="EM57" s="348"/>
      <c r="EN57" s="348"/>
      <c r="EO57" s="348"/>
      <c r="EP57" s="348"/>
      <c r="EQ57" s="348"/>
      <c r="ER57" s="348"/>
      <c r="ES57" s="348"/>
      <c r="ET57" s="348"/>
      <c r="EU57" s="348"/>
      <c r="EV57" s="348"/>
      <c r="EW57" s="348"/>
      <c r="EX57" s="348"/>
      <c r="EY57" s="348"/>
      <c r="EZ57" s="348"/>
      <c r="FA57" s="348"/>
      <c r="FB57" s="348"/>
      <c r="FC57" s="348"/>
      <c r="FD57" s="348"/>
      <c r="FE57" s="348"/>
    </row>
    <row r="58" s="3" customFormat="1" ht="11.25" customHeight="1">
      <c r="A58" s="18" t="s">
        <v>249</v>
      </c>
    </row>
    <row r="59" s="3" customFormat="1" ht="11.25" customHeight="1">
      <c r="A59" s="18" t="s">
        <v>250</v>
      </c>
    </row>
    <row r="60" s="3" customFormat="1" ht="11.25" customHeight="1">
      <c r="A60" s="18" t="s">
        <v>251</v>
      </c>
    </row>
    <row r="61" spans="1:161" s="3" customFormat="1" ht="20.25" customHeight="1">
      <c r="A61" s="585" t="s">
        <v>252</v>
      </c>
      <c r="B61" s="586"/>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c r="AE61" s="586"/>
      <c r="AF61" s="586"/>
      <c r="AG61" s="586"/>
      <c r="AH61" s="586"/>
      <c r="AI61" s="586"/>
      <c r="AJ61" s="586"/>
      <c r="AK61" s="586"/>
      <c r="AL61" s="586"/>
      <c r="AM61" s="586"/>
      <c r="AN61" s="586"/>
      <c r="AO61" s="586"/>
      <c r="AP61" s="586"/>
      <c r="AQ61" s="586"/>
      <c r="AR61" s="586"/>
      <c r="AS61" s="586"/>
      <c r="AT61" s="586"/>
      <c r="AU61" s="586"/>
      <c r="AV61" s="586"/>
      <c r="AW61" s="586"/>
      <c r="AX61" s="586"/>
      <c r="AY61" s="586"/>
      <c r="AZ61" s="586"/>
      <c r="BA61" s="586"/>
      <c r="BB61" s="586"/>
      <c r="BC61" s="586"/>
      <c r="BD61" s="586"/>
      <c r="BE61" s="586"/>
      <c r="BF61" s="586"/>
      <c r="BG61" s="586"/>
      <c r="BH61" s="586"/>
      <c r="BI61" s="586"/>
      <c r="BJ61" s="586"/>
      <c r="BK61" s="586"/>
      <c r="BL61" s="586"/>
      <c r="BM61" s="586"/>
      <c r="BN61" s="586"/>
      <c r="BO61" s="586"/>
      <c r="BP61" s="586"/>
      <c r="BQ61" s="586"/>
      <c r="BR61" s="586"/>
      <c r="BS61" s="586"/>
      <c r="BT61" s="586"/>
      <c r="BU61" s="586"/>
      <c r="BV61" s="586"/>
      <c r="BW61" s="586"/>
      <c r="BX61" s="586"/>
      <c r="BY61" s="586"/>
      <c r="BZ61" s="586"/>
      <c r="CA61" s="586"/>
      <c r="CB61" s="586"/>
      <c r="CC61" s="586"/>
      <c r="CD61" s="586"/>
      <c r="CE61" s="586"/>
      <c r="CF61" s="586"/>
      <c r="CG61" s="586"/>
      <c r="CH61" s="586"/>
      <c r="CI61" s="586"/>
      <c r="CJ61" s="586"/>
      <c r="CK61" s="586"/>
      <c r="CL61" s="586"/>
      <c r="CM61" s="586"/>
      <c r="CN61" s="586"/>
      <c r="CO61" s="586"/>
      <c r="CP61" s="586"/>
      <c r="CQ61" s="586"/>
      <c r="CR61" s="586"/>
      <c r="CS61" s="586"/>
      <c r="CT61" s="586"/>
      <c r="CU61" s="586"/>
      <c r="CV61" s="586"/>
      <c r="CW61" s="586"/>
      <c r="CX61" s="586"/>
      <c r="CY61" s="586"/>
      <c r="CZ61" s="586"/>
      <c r="DA61" s="586"/>
      <c r="DB61" s="586"/>
      <c r="DC61" s="586"/>
      <c r="DD61" s="586"/>
      <c r="DE61" s="586"/>
      <c r="DF61" s="586"/>
      <c r="DG61" s="586"/>
      <c r="DH61" s="586"/>
      <c r="DI61" s="586"/>
      <c r="DJ61" s="586"/>
      <c r="DK61" s="586"/>
      <c r="DL61" s="586"/>
      <c r="DM61" s="586"/>
      <c r="DN61" s="586"/>
      <c r="DO61" s="586"/>
      <c r="DP61" s="586"/>
      <c r="DQ61" s="586"/>
      <c r="DR61" s="586"/>
      <c r="DS61" s="586"/>
      <c r="DT61" s="586"/>
      <c r="DU61" s="586"/>
      <c r="DV61" s="586"/>
      <c r="DW61" s="586"/>
      <c r="DX61" s="586"/>
      <c r="DY61" s="586"/>
      <c r="DZ61" s="586"/>
      <c r="EA61" s="586"/>
      <c r="EB61" s="586"/>
      <c r="EC61" s="586"/>
      <c r="ED61" s="586"/>
      <c r="EE61" s="586"/>
      <c r="EF61" s="586"/>
      <c r="EG61" s="586"/>
      <c r="EH61" s="586"/>
      <c r="EI61" s="586"/>
      <c r="EJ61" s="586"/>
      <c r="EK61" s="586"/>
      <c r="EL61" s="586"/>
      <c r="EM61" s="586"/>
      <c r="EN61" s="586"/>
      <c r="EO61" s="586"/>
      <c r="EP61" s="586"/>
      <c r="EQ61" s="586"/>
      <c r="ER61" s="586"/>
      <c r="ES61" s="586"/>
      <c r="ET61" s="586"/>
      <c r="EU61" s="586"/>
      <c r="EV61" s="586"/>
      <c r="EW61" s="586"/>
      <c r="EX61" s="586"/>
      <c r="EY61" s="586"/>
      <c r="EZ61" s="586"/>
      <c r="FA61" s="586"/>
      <c r="FB61" s="586"/>
      <c r="FC61" s="586"/>
      <c r="FD61" s="586"/>
      <c r="FE61" s="586"/>
    </row>
    <row r="62" ht="3" customHeight="1"/>
  </sheetData>
  <sheetProtection/>
  <mergeCells count="262">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DF25:DR25"/>
    <mergeCell ref="DS25:EE25"/>
    <mergeCell ref="EF25:ER25"/>
    <mergeCell ref="ES25:FE25"/>
    <mergeCell ref="A25:H25"/>
    <mergeCell ref="I25:CM25"/>
    <mergeCell ref="CN25:CU25"/>
    <mergeCell ref="CV25:DE25"/>
    <mergeCell ref="DF26:DR26"/>
    <mergeCell ref="DS26:EE26"/>
    <mergeCell ref="EF26:ER26"/>
    <mergeCell ref="ES26:FE26"/>
    <mergeCell ref="A26:H26"/>
    <mergeCell ref="I26:CM26"/>
    <mergeCell ref="CN26:CU26"/>
    <mergeCell ref="CV26:DE26"/>
    <mergeCell ref="DF27:DR27"/>
    <mergeCell ref="DS27:EE27"/>
    <mergeCell ref="EF27:ER27"/>
    <mergeCell ref="ES27:FE27"/>
    <mergeCell ref="A27:H27"/>
    <mergeCell ref="I27:CM27"/>
    <mergeCell ref="CN27:CU27"/>
    <mergeCell ref="CV27:DE27"/>
    <mergeCell ref="EF28:ER28"/>
    <mergeCell ref="ES28:FE28"/>
    <mergeCell ref="A28:H28"/>
    <mergeCell ref="I28:CM28"/>
    <mergeCell ref="CN28:CU28"/>
    <mergeCell ref="CV28:DE28"/>
    <mergeCell ref="DS28:EE28"/>
    <mergeCell ref="DS29:EE30"/>
    <mergeCell ref="DF32:DR33"/>
    <mergeCell ref="DS32:EE33"/>
    <mergeCell ref="A29:H30"/>
    <mergeCell ref="A32:H33"/>
    <mergeCell ref="I32:CM32"/>
    <mergeCell ref="A31:H31"/>
    <mergeCell ref="DS31:EE31"/>
    <mergeCell ref="CA39:CR39"/>
    <mergeCell ref="CA40:CR40"/>
    <mergeCell ref="DF28:DR28"/>
    <mergeCell ref="AM39:BD39"/>
    <mergeCell ref="CN29:CU30"/>
    <mergeCell ref="CV29:DE30"/>
    <mergeCell ref="I29:CM29"/>
    <mergeCell ref="I30:CM30"/>
    <mergeCell ref="DF29:DR30"/>
    <mergeCell ref="EF29:ER30"/>
    <mergeCell ref="AM40:BD40"/>
    <mergeCell ref="BG39:BX39"/>
    <mergeCell ref="BG40:BX40"/>
    <mergeCell ref="EF32:ER33"/>
    <mergeCell ref="ES29:FE30"/>
    <mergeCell ref="I31:CM31"/>
    <mergeCell ref="CN31:CU31"/>
    <mergeCell ref="CV31:DE31"/>
    <mergeCell ref="DF31:DR31"/>
    <mergeCell ref="EF31:ER31"/>
    <mergeCell ref="ES31:FE31"/>
    <mergeCell ref="AQ37:BH37"/>
    <mergeCell ref="BK37:BV37"/>
    <mergeCell ref="BY37:CR37"/>
    <mergeCell ref="CN32:CU33"/>
    <mergeCell ref="CV32:DE33"/>
    <mergeCell ref="I33:CM33"/>
    <mergeCell ref="I42:J42"/>
    <mergeCell ref="K42:M42"/>
    <mergeCell ref="N42:O42"/>
    <mergeCell ref="Q42:AE42"/>
    <mergeCell ref="ES32:FE33"/>
    <mergeCell ref="AF42:AH42"/>
    <mergeCell ref="AI42:AK42"/>
    <mergeCell ref="AQ36:BH36"/>
    <mergeCell ref="BK36:BV36"/>
    <mergeCell ref="BY36:CR36"/>
    <mergeCell ref="A49:Y49"/>
    <mergeCell ref="AH49:CM49"/>
    <mergeCell ref="A50:Y50"/>
    <mergeCell ref="AH50:CM50"/>
    <mergeCell ref="A46:CM46"/>
    <mergeCell ref="A47:CM47"/>
    <mergeCell ref="X52:Z52"/>
    <mergeCell ref="AA52:AC52"/>
    <mergeCell ref="A56:FE56"/>
    <mergeCell ref="A61:FE61"/>
    <mergeCell ref="A52:B52"/>
    <mergeCell ref="C52:E52"/>
    <mergeCell ref="F52:G52"/>
    <mergeCell ref="I52:W52"/>
    <mergeCell ref="A57:FE57"/>
    <mergeCell ref="A11:H11"/>
    <mergeCell ref="I11:CM11"/>
    <mergeCell ref="CN11:CU11"/>
    <mergeCell ref="CV11:DE11"/>
    <mergeCell ref="DF11:DR11"/>
    <mergeCell ref="DS11:EE11"/>
    <mergeCell ref="EF11:ER11"/>
    <mergeCell ref="ES11:FE11"/>
    <mergeCell ref="A12:H12"/>
    <mergeCell ref="I12:CM12"/>
    <mergeCell ref="CN12:CU12"/>
    <mergeCell ref="CV12:DE12"/>
    <mergeCell ref="DF12:DR12"/>
    <mergeCell ref="DS12:EE12"/>
    <mergeCell ref="EF12:ER12"/>
    <mergeCell ref="ES12:FE12"/>
    <mergeCell ref="EF13:ER13"/>
    <mergeCell ref="ES13:FE13"/>
    <mergeCell ref="A13:H13"/>
    <mergeCell ref="I13:CM13"/>
    <mergeCell ref="CN13:CU13"/>
    <mergeCell ref="CV13:DE13"/>
    <mergeCell ref="DF13:DR13"/>
    <mergeCell ref="DS13:EE13"/>
  </mergeCells>
  <printOptions/>
  <pageMargins left="0.5905511811023623" right="0.5118110236220472" top="0.7874015748031497" bottom="0.31496062992125984" header="0.1968503937007874" footer="0.1968503937007874"/>
  <pageSetup horizontalDpi="600" verticalDpi="600" orientation="landscape" paperSize="9" scale="93"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5" max="160" man="1"/>
  </rowBreaks>
  <legacyDrawing r:id="rId2"/>
</worksheet>
</file>

<file path=xl/worksheets/sheet20.xml><?xml version="1.0" encoding="utf-8"?>
<worksheet xmlns="http://schemas.openxmlformats.org/spreadsheetml/2006/main" xmlns:r="http://schemas.openxmlformats.org/officeDocument/2006/relationships">
  <sheetPr>
    <tabColor rgb="FFFFFF00"/>
  </sheetPr>
  <dimension ref="A1:J89"/>
  <sheetViews>
    <sheetView view="pageBreakPreview" zoomScale="70" zoomScaleSheetLayoutView="70" zoomScalePageLayoutView="0" workbookViewId="0" topLeftCell="A1">
      <selection activeCell="J15" sqref="J15"/>
    </sheetView>
  </sheetViews>
  <sheetFormatPr defaultColWidth="9.00390625" defaultRowHeight="12.75"/>
  <cols>
    <col min="2" max="2" width="44.50390625" style="0" customWidth="1"/>
    <col min="3" max="3" width="22.375" style="0" customWidth="1"/>
    <col min="5" max="6" width="8.875" style="266" customWidth="1"/>
    <col min="7" max="7" width="12.625" style="0" customWidth="1"/>
    <col min="8" max="8" width="16.375" style="0" customWidth="1"/>
    <col min="9" max="9" width="15.375" style="0" customWidth="1"/>
    <col min="10" max="10" width="17.50390625" style="0" customWidth="1"/>
  </cols>
  <sheetData>
    <row r="1" spans="1:7" ht="13.5">
      <c r="A1" s="106" t="s">
        <v>440</v>
      </c>
      <c r="B1" s="75"/>
      <c r="C1" s="75"/>
      <c r="D1" s="75"/>
      <c r="E1" s="75"/>
      <c r="F1" s="75"/>
      <c r="G1" s="75"/>
    </row>
    <row r="2" spans="1:7" ht="13.5">
      <c r="A2" s="200"/>
      <c r="B2" s="75"/>
      <c r="C2" s="75"/>
      <c r="D2" s="75"/>
      <c r="E2" s="75"/>
      <c r="F2" s="75"/>
      <c r="G2" s="75"/>
    </row>
    <row r="3" spans="1:7" ht="13.5">
      <c r="A3" s="620" t="s">
        <v>665</v>
      </c>
      <c r="B3" s="620"/>
      <c r="C3" s="620"/>
      <c r="D3" s="620"/>
      <c r="E3" s="620"/>
      <c r="F3" s="620"/>
      <c r="G3" s="620"/>
    </row>
    <row r="4" spans="1:7" ht="13.5">
      <c r="A4" s="200"/>
      <c r="B4" s="75"/>
      <c r="C4" s="75"/>
      <c r="D4" s="75"/>
      <c r="E4" s="75"/>
      <c r="F4" s="75"/>
      <c r="G4" s="75"/>
    </row>
    <row r="5" spans="1:9" ht="41.25">
      <c r="A5" s="121" t="s">
        <v>396</v>
      </c>
      <c r="B5" s="77" t="s">
        <v>472</v>
      </c>
      <c r="C5" s="77" t="s">
        <v>473</v>
      </c>
      <c r="D5" s="77" t="s">
        <v>666</v>
      </c>
      <c r="E5" s="77" t="s">
        <v>645</v>
      </c>
      <c r="F5" s="77" t="s">
        <v>667</v>
      </c>
      <c r="G5" s="77" t="s">
        <v>668</v>
      </c>
      <c r="H5" s="171" t="s">
        <v>782</v>
      </c>
      <c r="I5" s="171" t="s">
        <v>783</v>
      </c>
    </row>
    <row r="6" spans="1:9" ht="13.5">
      <c r="A6" s="121">
        <v>1</v>
      </c>
      <c r="B6" s="77">
        <v>2</v>
      </c>
      <c r="C6" s="77">
        <v>3</v>
      </c>
      <c r="D6" s="77">
        <v>4</v>
      </c>
      <c r="E6" s="77">
        <v>5</v>
      </c>
      <c r="F6" s="77">
        <v>6</v>
      </c>
      <c r="G6" s="77">
        <v>7</v>
      </c>
      <c r="H6" s="182"/>
      <c r="I6" s="182"/>
    </row>
    <row r="7" spans="1:9" ht="18" customHeight="1">
      <c r="A7" s="121"/>
      <c r="B7" s="171" t="s">
        <v>624</v>
      </c>
      <c r="C7" s="85"/>
      <c r="D7" s="77"/>
      <c r="E7" s="77"/>
      <c r="F7" s="77"/>
      <c r="G7" s="77"/>
      <c r="H7" s="182"/>
      <c r="I7" s="182"/>
    </row>
    <row r="8" spans="1:9" ht="33" customHeight="1">
      <c r="A8" s="121" t="s">
        <v>401</v>
      </c>
      <c r="B8" s="87" t="s">
        <v>669</v>
      </c>
      <c r="C8" s="85"/>
      <c r="D8" s="77"/>
      <c r="E8" s="77"/>
      <c r="F8" s="77"/>
      <c r="G8" s="77"/>
      <c r="H8" s="182"/>
      <c r="I8" s="182"/>
    </row>
    <row r="9" spans="1:9" ht="18" customHeight="1">
      <c r="A9" s="121" t="s">
        <v>496</v>
      </c>
      <c r="B9" s="85" t="s">
        <v>670</v>
      </c>
      <c r="C9" s="77">
        <v>34101</v>
      </c>
      <c r="D9" s="77" t="s">
        <v>671</v>
      </c>
      <c r="E9" s="77"/>
      <c r="F9" s="77"/>
      <c r="G9" s="103">
        <f>H9+I9</f>
        <v>0</v>
      </c>
      <c r="H9" s="255">
        <f>'стр.1_4'!FL107</f>
        <v>0</v>
      </c>
      <c r="I9" s="255"/>
    </row>
    <row r="10" spans="1:9" ht="18" customHeight="1">
      <c r="A10" s="121" t="s">
        <v>498</v>
      </c>
      <c r="B10" s="85" t="s">
        <v>672</v>
      </c>
      <c r="C10" s="77">
        <v>34601</v>
      </c>
      <c r="D10" s="77"/>
      <c r="E10" s="77"/>
      <c r="F10" s="77"/>
      <c r="G10" s="103"/>
      <c r="H10" s="255"/>
      <c r="I10" s="255"/>
    </row>
    <row r="11" spans="1:9" ht="18" customHeight="1">
      <c r="A11" s="121" t="s">
        <v>500</v>
      </c>
      <c r="B11" s="85" t="s">
        <v>673</v>
      </c>
      <c r="C11" s="77">
        <v>34401</v>
      </c>
      <c r="D11" s="77"/>
      <c r="E11" s="286">
        <v>200</v>
      </c>
      <c r="F11" s="84">
        <f>G11/E11</f>
        <v>0</v>
      </c>
      <c r="G11" s="103">
        <f>H11+I11</f>
        <v>0</v>
      </c>
      <c r="H11" s="255"/>
      <c r="I11" s="255"/>
    </row>
    <row r="12" spans="1:9" ht="18" customHeight="1">
      <c r="A12" s="121" t="s">
        <v>656</v>
      </c>
      <c r="B12" s="85" t="s">
        <v>674</v>
      </c>
      <c r="C12" s="77">
        <v>34601</v>
      </c>
      <c r="D12" s="77"/>
      <c r="E12" s="286"/>
      <c r="F12" s="84"/>
      <c r="G12" s="103">
        <f>H12+I12</f>
        <v>0</v>
      </c>
      <c r="H12" s="255"/>
      <c r="I12" s="255"/>
    </row>
    <row r="13" spans="1:9" ht="17.25" customHeight="1">
      <c r="A13" s="121" t="s">
        <v>675</v>
      </c>
      <c r="B13" s="85" t="s">
        <v>676</v>
      </c>
      <c r="C13" s="77">
        <v>34601</v>
      </c>
      <c r="D13" s="77" t="s">
        <v>671</v>
      </c>
      <c r="E13" s="77">
        <v>200</v>
      </c>
      <c r="F13" s="84">
        <f>G13/E13</f>
        <v>1466.95</v>
      </c>
      <c r="G13" s="103">
        <f>H13+I13</f>
        <v>293390</v>
      </c>
      <c r="H13" s="255">
        <f>'стр.1_4'!FL112</f>
        <v>293390</v>
      </c>
      <c r="I13" s="255"/>
    </row>
    <row r="14" spans="1:9" ht="17.25" customHeight="1">
      <c r="A14" s="121" t="s">
        <v>677</v>
      </c>
      <c r="B14" s="85" t="s">
        <v>678</v>
      </c>
      <c r="C14" s="77">
        <v>34901</v>
      </c>
      <c r="D14" s="77" t="s">
        <v>671</v>
      </c>
      <c r="E14" s="77">
        <v>100</v>
      </c>
      <c r="F14" s="84">
        <f>G14/E14</f>
        <v>651.1</v>
      </c>
      <c r="G14" s="103">
        <f>H14+I14</f>
        <v>65110</v>
      </c>
      <c r="H14" s="255">
        <f>'стр.1_4'!FL113</f>
        <v>65110</v>
      </c>
      <c r="I14" s="255"/>
    </row>
    <row r="15" spans="1:9" ht="18" customHeight="1">
      <c r="A15" s="121" t="s">
        <v>679</v>
      </c>
      <c r="B15" s="85" t="s">
        <v>680</v>
      </c>
      <c r="C15" s="77">
        <v>34901</v>
      </c>
      <c r="D15" s="77"/>
      <c r="E15" s="77"/>
      <c r="F15" s="77"/>
      <c r="G15" s="103"/>
      <c r="H15" s="255"/>
      <c r="I15" s="255"/>
    </row>
    <row r="16" spans="1:9" ht="13.5">
      <c r="A16" s="121" t="s">
        <v>681</v>
      </c>
      <c r="B16" s="85"/>
      <c r="C16" s="77"/>
      <c r="D16" s="77"/>
      <c r="E16" s="77"/>
      <c r="F16" s="77"/>
      <c r="G16" s="103"/>
      <c r="H16" s="255"/>
      <c r="I16" s="255"/>
    </row>
    <row r="17" spans="1:9" ht="13.5">
      <c r="A17" s="249"/>
      <c r="B17" s="250" t="s">
        <v>456</v>
      </c>
      <c r="C17" s="251">
        <v>34000</v>
      </c>
      <c r="D17" s="251" t="s">
        <v>47</v>
      </c>
      <c r="E17" s="251" t="s">
        <v>47</v>
      </c>
      <c r="F17" s="251" t="s">
        <v>47</v>
      </c>
      <c r="G17" s="256">
        <f>SUM(G9:G16)</f>
        <v>358500</v>
      </c>
      <c r="H17" s="256">
        <f>SUM(H9:H16)</f>
        <v>358500</v>
      </c>
      <c r="I17" s="256">
        <f>SUM(I9:I16)</f>
        <v>0</v>
      </c>
    </row>
    <row r="18" spans="1:9" ht="18" customHeight="1">
      <c r="A18" s="121"/>
      <c r="B18" s="171" t="s">
        <v>594</v>
      </c>
      <c r="C18" s="85"/>
      <c r="D18" s="77"/>
      <c r="E18" s="77"/>
      <c r="F18" s="77"/>
      <c r="G18" s="103"/>
      <c r="H18" s="255"/>
      <c r="I18" s="255"/>
    </row>
    <row r="19" spans="1:9" ht="18" customHeight="1">
      <c r="A19" s="121" t="s">
        <v>403</v>
      </c>
      <c r="B19" s="87" t="s">
        <v>669</v>
      </c>
      <c r="C19" s="85"/>
      <c r="D19" s="77"/>
      <c r="E19" s="77"/>
      <c r="F19" s="77"/>
      <c r="G19" s="103"/>
      <c r="H19" s="255"/>
      <c r="I19" s="255"/>
    </row>
    <row r="20" spans="1:9" ht="21" customHeight="1">
      <c r="A20" s="121" t="s">
        <v>660</v>
      </c>
      <c r="B20" s="127" t="s">
        <v>670</v>
      </c>
      <c r="C20" s="77">
        <v>34101</v>
      </c>
      <c r="D20" s="77" t="s">
        <v>671</v>
      </c>
      <c r="E20" s="77">
        <v>20</v>
      </c>
      <c r="F20" s="84">
        <f>G20/E20</f>
        <v>150</v>
      </c>
      <c r="G20" s="103">
        <f>H20+I20</f>
        <v>3000</v>
      </c>
      <c r="H20" s="255">
        <f>'стр.1_4'!FM107</f>
        <v>3000</v>
      </c>
      <c r="I20" s="255"/>
    </row>
    <row r="21" spans="1:9" ht="19.5" customHeight="1">
      <c r="A21" s="121" t="s">
        <v>661</v>
      </c>
      <c r="B21" s="85" t="s">
        <v>682</v>
      </c>
      <c r="C21" s="77">
        <v>34202</v>
      </c>
      <c r="D21" s="77" t="s">
        <v>671</v>
      </c>
      <c r="E21" s="77">
        <f>G21/F21</f>
        <v>150</v>
      </c>
      <c r="F21" s="84">
        <v>500</v>
      </c>
      <c r="G21" s="103">
        <f>H21+I21</f>
        <v>75000</v>
      </c>
      <c r="H21" s="255">
        <f>'стр.1_4'!FM108</f>
        <v>75000</v>
      </c>
      <c r="I21" s="255"/>
    </row>
    <row r="22" spans="1:9" ht="21" customHeight="1">
      <c r="A22" s="121" t="s">
        <v>662</v>
      </c>
      <c r="B22" s="85" t="s">
        <v>683</v>
      </c>
      <c r="C22" s="77">
        <v>34401</v>
      </c>
      <c r="D22" s="77" t="s">
        <v>671</v>
      </c>
      <c r="E22" s="77">
        <v>60</v>
      </c>
      <c r="F22" s="84">
        <f>G22/E22</f>
        <v>500</v>
      </c>
      <c r="G22" s="103">
        <f>H22+I22</f>
        <v>30000</v>
      </c>
      <c r="H22" s="255">
        <f>'стр.1_4'!FM110</f>
        <v>30000</v>
      </c>
      <c r="I22" s="255"/>
    </row>
    <row r="23" spans="1:9" ht="18.75" customHeight="1">
      <c r="A23" s="121" t="s">
        <v>684</v>
      </c>
      <c r="B23" s="85" t="s">
        <v>685</v>
      </c>
      <c r="C23" s="77">
        <v>34501</v>
      </c>
      <c r="D23" s="77" t="s">
        <v>686</v>
      </c>
      <c r="E23" s="77">
        <v>5</v>
      </c>
      <c r="F23" s="84">
        <f>G23/E23</f>
        <v>0</v>
      </c>
      <c r="G23" s="103">
        <f>H23+I23</f>
        <v>0</v>
      </c>
      <c r="H23" s="255">
        <f>'стр.1_4'!FM111</f>
        <v>0</v>
      </c>
      <c r="I23" s="255"/>
    </row>
    <row r="24" spans="1:9" ht="27" customHeight="1">
      <c r="A24" s="121" t="s">
        <v>687</v>
      </c>
      <c r="B24" s="85" t="s">
        <v>688</v>
      </c>
      <c r="C24" s="77">
        <v>34601</v>
      </c>
      <c r="D24" s="77" t="s">
        <v>671</v>
      </c>
      <c r="E24" s="77">
        <v>100</v>
      </c>
      <c r="F24" s="84">
        <f>G24/E24</f>
        <v>550</v>
      </c>
      <c r="G24" s="103">
        <f>H24+I24</f>
        <v>55000</v>
      </c>
      <c r="H24" s="255">
        <f>'стр.1_4'!FM112</f>
        <v>55000</v>
      </c>
      <c r="I24" s="255">
        <f>'стр.1_4'!FM68</f>
        <v>0</v>
      </c>
    </row>
    <row r="25" spans="1:9" ht="13.5">
      <c r="A25" s="121" t="s">
        <v>689</v>
      </c>
      <c r="B25" s="85"/>
      <c r="C25" s="77"/>
      <c r="D25" s="77"/>
      <c r="E25" s="77"/>
      <c r="F25" s="77"/>
      <c r="G25" s="103"/>
      <c r="H25" s="255"/>
      <c r="I25" s="255"/>
    </row>
    <row r="26" spans="1:9" ht="13.5">
      <c r="A26" s="249"/>
      <c r="B26" s="250" t="s">
        <v>456</v>
      </c>
      <c r="C26" s="250">
        <v>34000</v>
      </c>
      <c r="D26" s="251" t="s">
        <v>47</v>
      </c>
      <c r="E26" s="251" t="s">
        <v>47</v>
      </c>
      <c r="F26" s="251" t="s">
        <v>47</v>
      </c>
      <c r="G26" s="257">
        <f>SUM(G20:G24)</f>
        <v>163000</v>
      </c>
      <c r="H26" s="257">
        <f>SUM(H20:H24)</f>
        <v>163000</v>
      </c>
      <c r="I26" s="257">
        <f>SUM(I20:I24)</f>
        <v>0</v>
      </c>
    </row>
    <row r="27" spans="1:9" ht="30" customHeight="1">
      <c r="A27" s="108" t="s">
        <v>405</v>
      </c>
      <c r="B27" s="195" t="s">
        <v>690</v>
      </c>
      <c r="C27" s="85"/>
      <c r="D27" s="77"/>
      <c r="E27" s="172"/>
      <c r="F27" s="172"/>
      <c r="G27" s="258"/>
      <c r="H27" s="255"/>
      <c r="I27" s="255"/>
    </row>
    <row r="28" spans="1:9" ht="16.5" customHeight="1">
      <c r="A28" s="108" t="s">
        <v>663</v>
      </c>
      <c r="B28" s="85" t="s">
        <v>691</v>
      </c>
      <c r="C28" s="77" t="s">
        <v>359</v>
      </c>
      <c r="D28" s="77" t="s">
        <v>692</v>
      </c>
      <c r="E28" s="259">
        <f>G28/F28</f>
        <v>0</v>
      </c>
      <c r="F28" s="107">
        <v>127</v>
      </c>
      <c r="G28" s="103">
        <f>H28+I28</f>
        <v>0</v>
      </c>
      <c r="H28" s="255"/>
      <c r="I28" s="255">
        <f>'стр.1_4'!FU74</f>
        <v>0</v>
      </c>
    </row>
    <row r="29" spans="1:9" ht="52.5" customHeight="1">
      <c r="A29" s="108" t="s">
        <v>664</v>
      </c>
      <c r="B29" s="85" t="s">
        <v>693</v>
      </c>
      <c r="C29" s="77" t="s">
        <v>359</v>
      </c>
      <c r="D29" s="77" t="s">
        <v>692</v>
      </c>
      <c r="E29" s="259">
        <f>G29/F29</f>
        <v>0</v>
      </c>
      <c r="F29" s="107">
        <v>127</v>
      </c>
      <c r="G29" s="103">
        <f>H29+I29</f>
        <v>0</v>
      </c>
      <c r="H29" s="255"/>
      <c r="I29" s="255"/>
    </row>
    <row r="30" spans="1:9" ht="13.5">
      <c r="A30" s="249"/>
      <c r="B30" s="250" t="s">
        <v>456</v>
      </c>
      <c r="C30" s="250">
        <v>34000</v>
      </c>
      <c r="D30" s="251" t="s">
        <v>47</v>
      </c>
      <c r="E30" s="251" t="s">
        <v>47</v>
      </c>
      <c r="F30" s="251" t="s">
        <v>47</v>
      </c>
      <c r="G30" s="257">
        <f>G28+G29</f>
        <v>0</v>
      </c>
      <c r="H30" s="257">
        <f>H28+H29</f>
        <v>0</v>
      </c>
      <c r="I30" s="257">
        <f>I28+I29</f>
        <v>0</v>
      </c>
    </row>
    <row r="31" spans="1:9" ht="30" customHeight="1">
      <c r="A31" s="108" t="s">
        <v>407</v>
      </c>
      <c r="B31" s="195" t="s">
        <v>694</v>
      </c>
      <c r="C31" s="172"/>
      <c r="D31" s="172"/>
      <c r="E31" s="172"/>
      <c r="F31" s="172"/>
      <c r="G31" s="258"/>
      <c r="H31" s="255"/>
      <c r="I31" s="255"/>
    </row>
    <row r="32" spans="1:9" ht="20.25" customHeight="1">
      <c r="A32" s="108" t="s">
        <v>695</v>
      </c>
      <c r="B32" s="85" t="s">
        <v>691</v>
      </c>
      <c r="C32" s="77" t="s">
        <v>380</v>
      </c>
      <c r="D32" s="77" t="s">
        <v>692</v>
      </c>
      <c r="E32" s="259">
        <f>G32/F32</f>
        <v>0</v>
      </c>
      <c r="F32" s="107">
        <v>4.65</v>
      </c>
      <c r="G32" s="103">
        <f>H32+I32</f>
        <v>0</v>
      </c>
      <c r="H32" s="255"/>
      <c r="I32" s="255">
        <f>'стр.1_4'!FP73</f>
        <v>0</v>
      </c>
    </row>
    <row r="33" spans="1:9" ht="19.5" customHeight="1">
      <c r="A33" s="108" t="s">
        <v>696</v>
      </c>
      <c r="B33" s="85" t="s">
        <v>691</v>
      </c>
      <c r="C33" s="77">
        <v>34201</v>
      </c>
      <c r="D33" s="77" t="s">
        <v>692</v>
      </c>
      <c r="E33" s="259">
        <f>G33/F33</f>
        <v>0</v>
      </c>
      <c r="F33" s="260">
        <v>7.36</v>
      </c>
      <c r="G33" s="103">
        <f>H33+I33</f>
        <v>0</v>
      </c>
      <c r="H33" s="255"/>
      <c r="I33" s="255">
        <f>'стр.1_4'!FW64</f>
        <v>0</v>
      </c>
    </row>
    <row r="34" spans="1:9" ht="13.5">
      <c r="A34" s="249"/>
      <c r="B34" s="250" t="s">
        <v>456</v>
      </c>
      <c r="C34" s="250">
        <v>34000</v>
      </c>
      <c r="D34" s="251" t="s">
        <v>47</v>
      </c>
      <c r="E34" s="251" t="s">
        <v>47</v>
      </c>
      <c r="F34" s="251" t="s">
        <v>47</v>
      </c>
      <c r="G34" s="257">
        <f>G32+G33</f>
        <v>0</v>
      </c>
      <c r="H34" s="257">
        <f>H32+H33</f>
        <v>0</v>
      </c>
      <c r="I34" s="257">
        <f>I32+I33</f>
        <v>0</v>
      </c>
    </row>
    <row r="35" spans="1:9" ht="32.25" customHeight="1">
      <c r="A35" s="108" t="s">
        <v>409</v>
      </c>
      <c r="B35" s="195" t="s">
        <v>697</v>
      </c>
      <c r="C35" s="172"/>
      <c r="D35" s="172"/>
      <c r="E35" s="172"/>
      <c r="F35" s="172"/>
      <c r="G35" s="258"/>
      <c r="H35" s="255"/>
      <c r="I35" s="255"/>
    </row>
    <row r="36" spans="1:9" ht="18" customHeight="1">
      <c r="A36" s="108" t="s">
        <v>698</v>
      </c>
      <c r="B36" s="85" t="s">
        <v>691</v>
      </c>
      <c r="C36" s="77" t="s">
        <v>378</v>
      </c>
      <c r="D36" s="77" t="s">
        <v>692</v>
      </c>
      <c r="E36" s="259">
        <f>G36/F36</f>
        <v>0</v>
      </c>
      <c r="F36" s="260">
        <v>46.71</v>
      </c>
      <c r="G36" s="103">
        <f>H36+I36</f>
        <v>0</v>
      </c>
      <c r="H36" s="255"/>
      <c r="I36" s="255">
        <f>'стр.1_4'!FS71</f>
        <v>0</v>
      </c>
    </row>
    <row r="37" spans="1:9" ht="18.75" customHeight="1">
      <c r="A37" s="108" t="s">
        <v>699</v>
      </c>
      <c r="B37" s="85" t="s">
        <v>691</v>
      </c>
      <c r="C37" s="77">
        <v>34201</v>
      </c>
      <c r="D37" s="77" t="s">
        <v>692</v>
      </c>
      <c r="E37" s="259">
        <f>G37/F37</f>
        <v>0</v>
      </c>
      <c r="F37" s="260">
        <v>0.97</v>
      </c>
      <c r="G37" s="103">
        <f>H37+I37</f>
        <v>0</v>
      </c>
      <c r="H37" s="255"/>
      <c r="I37" s="255">
        <f>'стр.1_4'!FV64</f>
        <v>0</v>
      </c>
    </row>
    <row r="38" spans="1:9" ht="13.5">
      <c r="A38" s="249"/>
      <c r="B38" s="250" t="s">
        <v>456</v>
      </c>
      <c r="C38" s="250">
        <v>34000</v>
      </c>
      <c r="D38" s="251" t="s">
        <v>47</v>
      </c>
      <c r="E38" s="251" t="s">
        <v>47</v>
      </c>
      <c r="F38" s="251" t="s">
        <v>47</v>
      </c>
      <c r="G38" s="257">
        <f>G36+G37</f>
        <v>0</v>
      </c>
      <c r="H38" s="257">
        <f>H36+H37</f>
        <v>0</v>
      </c>
      <c r="I38" s="257">
        <f>I36+I37</f>
        <v>0</v>
      </c>
    </row>
    <row r="39" spans="1:9" ht="27" customHeight="1">
      <c r="A39" s="108" t="s">
        <v>411</v>
      </c>
      <c r="B39" s="195" t="s">
        <v>697</v>
      </c>
      <c r="C39" s="172"/>
      <c r="D39" s="172"/>
      <c r="E39" s="172"/>
      <c r="F39" s="172"/>
      <c r="G39" s="258"/>
      <c r="H39" s="255"/>
      <c r="I39" s="255"/>
    </row>
    <row r="40" spans="1:9" ht="18" customHeight="1">
      <c r="A40" s="108" t="s">
        <v>700</v>
      </c>
      <c r="B40" s="85" t="s">
        <v>691</v>
      </c>
      <c r="C40" s="77" t="s">
        <v>701</v>
      </c>
      <c r="D40" s="77" t="s">
        <v>692</v>
      </c>
      <c r="E40" s="259">
        <f>G40/F40</f>
        <v>0</v>
      </c>
      <c r="F40" s="107">
        <v>79.32</v>
      </c>
      <c r="G40" s="103">
        <f>H40+I40</f>
        <v>0</v>
      </c>
      <c r="H40" s="255"/>
      <c r="I40" s="255">
        <f>'стр.1_4'!FT75</f>
        <v>0</v>
      </c>
    </row>
    <row r="41" spans="1:9" ht="13.5">
      <c r="A41" s="249"/>
      <c r="B41" s="250" t="s">
        <v>456</v>
      </c>
      <c r="C41" s="250">
        <v>34000</v>
      </c>
      <c r="D41" s="251" t="s">
        <v>47</v>
      </c>
      <c r="E41" s="251" t="s">
        <v>47</v>
      </c>
      <c r="F41" s="251" t="s">
        <v>47</v>
      </c>
      <c r="G41" s="257">
        <f>G40</f>
        <v>0</v>
      </c>
      <c r="H41" s="257">
        <f>H40</f>
        <v>0</v>
      </c>
      <c r="I41" s="257">
        <f>I40</f>
        <v>0</v>
      </c>
    </row>
    <row r="42" spans="1:9" ht="30" customHeight="1">
      <c r="A42" s="108" t="s">
        <v>413</v>
      </c>
      <c r="B42" s="195" t="s">
        <v>577</v>
      </c>
      <c r="C42" s="172"/>
      <c r="D42" s="172"/>
      <c r="E42" s="172"/>
      <c r="F42" s="172"/>
      <c r="G42" s="258"/>
      <c r="H42" s="255"/>
      <c r="I42" s="255"/>
    </row>
    <row r="43" spans="1:9" ht="18.75" customHeight="1">
      <c r="A43" s="108" t="s">
        <v>702</v>
      </c>
      <c r="B43" s="85" t="s">
        <v>691</v>
      </c>
      <c r="C43" s="77">
        <v>34201</v>
      </c>
      <c r="D43" s="77" t="s">
        <v>692</v>
      </c>
      <c r="E43" s="172"/>
      <c r="F43" s="172"/>
      <c r="G43" s="103">
        <f aca="true" t="shared" si="0" ref="G43:G55">H43+I43</f>
        <v>2100000</v>
      </c>
      <c r="H43" s="255">
        <f>'стр.1_4'!GW108</f>
        <v>2100000</v>
      </c>
      <c r="I43" s="255"/>
    </row>
    <row r="44" spans="1:9" ht="35.25" customHeight="1">
      <c r="A44" s="121" t="s">
        <v>703</v>
      </c>
      <c r="B44" s="87" t="s">
        <v>669</v>
      </c>
      <c r="C44" s="85"/>
      <c r="D44" s="77"/>
      <c r="E44" s="77"/>
      <c r="F44" s="77"/>
      <c r="G44" s="103">
        <f t="shared" si="0"/>
        <v>0</v>
      </c>
      <c r="H44" s="255"/>
      <c r="I44" s="255"/>
    </row>
    <row r="45" spans="1:9" ht="18.75" customHeight="1">
      <c r="A45" s="121"/>
      <c r="B45" s="85" t="s">
        <v>670</v>
      </c>
      <c r="C45" s="77">
        <v>34101</v>
      </c>
      <c r="D45" s="77" t="s">
        <v>671</v>
      </c>
      <c r="E45" s="77"/>
      <c r="F45" s="77"/>
      <c r="G45" s="103">
        <f t="shared" si="0"/>
        <v>0</v>
      </c>
      <c r="H45" s="255"/>
      <c r="I45" s="255"/>
    </row>
    <row r="46" spans="1:9" ht="18" customHeight="1">
      <c r="A46" s="108"/>
      <c r="B46" s="85" t="s">
        <v>691</v>
      </c>
      <c r="C46" s="77">
        <v>34201</v>
      </c>
      <c r="D46" s="77" t="s">
        <v>692</v>
      </c>
      <c r="E46" s="172"/>
      <c r="F46" s="172"/>
      <c r="G46" s="103">
        <f t="shared" si="0"/>
        <v>0</v>
      </c>
      <c r="H46" s="255"/>
      <c r="I46" s="255"/>
    </row>
    <row r="47" spans="1:9" ht="18" customHeight="1">
      <c r="A47" s="121"/>
      <c r="B47" s="85" t="s">
        <v>672</v>
      </c>
      <c r="C47" s="77">
        <v>34601</v>
      </c>
      <c r="D47" s="77" t="s">
        <v>671</v>
      </c>
      <c r="E47" s="77"/>
      <c r="F47" s="77"/>
      <c r="G47" s="103">
        <f t="shared" si="0"/>
        <v>0</v>
      </c>
      <c r="H47" s="255"/>
      <c r="I47" s="255"/>
    </row>
    <row r="48" spans="1:9" ht="13.5" customHeight="1">
      <c r="A48" s="121"/>
      <c r="B48" s="85" t="s">
        <v>683</v>
      </c>
      <c r="C48" s="77">
        <v>34401</v>
      </c>
      <c r="D48" s="77" t="s">
        <v>671</v>
      </c>
      <c r="E48" s="77"/>
      <c r="F48" s="84"/>
      <c r="G48" s="103">
        <f t="shared" si="0"/>
        <v>0</v>
      </c>
      <c r="H48" s="255"/>
      <c r="I48" s="255"/>
    </row>
    <row r="49" spans="1:9" ht="18" customHeight="1">
      <c r="A49" s="121"/>
      <c r="B49" s="85" t="s">
        <v>674</v>
      </c>
      <c r="C49" s="77">
        <v>34601</v>
      </c>
      <c r="D49" s="77" t="s">
        <v>671</v>
      </c>
      <c r="E49" s="77"/>
      <c r="F49" s="84"/>
      <c r="G49" s="103">
        <f t="shared" si="0"/>
        <v>0</v>
      </c>
      <c r="H49" s="255"/>
      <c r="I49" s="255"/>
    </row>
    <row r="50" spans="1:9" ht="16.5" customHeight="1">
      <c r="A50" s="121"/>
      <c r="B50" s="85" t="s">
        <v>753</v>
      </c>
      <c r="C50" s="321">
        <v>34601</v>
      </c>
      <c r="D50" s="321" t="s">
        <v>671</v>
      </c>
      <c r="E50" s="321"/>
      <c r="F50" s="321"/>
      <c r="G50" s="103">
        <f t="shared" si="0"/>
        <v>0</v>
      </c>
      <c r="H50" s="255">
        <v>0</v>
      </c>
      <c r="I50" s="255"/>
    </row>
    <row r="51" spans="1:9" ht="16.5" customHeight="1">
      <c r="A51" s="121"/>
      <c r="B51" s="85" t="s">
        <v>754</v>
      </c>
      <c r="C51" s="321">
        <v>34601</v>
      </c>
      <c r="D51" s="321" t="s">
        <v>671</v>
      </c>
      <c r="E51" s="321"/>
      <c r="F51" s="321"/>
      <c r="G51" s="103">
        <f>H51+I51</f>
        <v>0</v>
      </c>
      <c r="H51" s="255">
        <f>'стр.1_4'!GV112-H50</f>
        <v>0</v>
      </c>
      <c r="I51" s="255"/>
    </row>
    <row r="52" spans="1:9" ht="16.5" customHeight="1">
      <c r="A52" s="121"/>
      <c r="B52" s="85" t="s">
        <v>676</v>
      </c>
      <c r="C52" s="77">
        <v>34601</v>
      </c>
      <c r="D52" s="77" t="s">
        <v>671</v>
      </c>
      <c r="E52" s="77"/>
      <c r="F52" s="77"/>
      <c r="G52" s="103">
        <f t="shared" si="0"/>
        <v>65000</v>
      </c>
      <c r="H52" s="255">
        <f>'стр.1_4'!GU112</f>
        <v>65000</v>
      </c>
      <c r="I52" s="255">
        <f>'стр.1_4'!GU68</f>
        <v>0</v>
      </c>
    </row>
    <row r="53" spans="1:9" ht="16.5" customHeight="1">
      <c r="A53" s="121"/>
      <c r="B53" s="85" t="s">
        <v>704</v>
      </c>
      <c r="C53" s="77">
        <v>34601</v>
      </c>
      <c r="D53" s="77" t="s">
        <v>671</v>
      </c>
      <c r="E53" s="77">
        <v>50</v>
      </c>
      <c r="F53" s="77">
        <f>G53/E53</f>
        <v>0</v>
      </c>
      <c r="G53" s="103">
        <f>H53+I53</f>
        <v>0</v>
      </c>
      <c r="H53" s="255">
        <f>'стр.1_4'!GX112</f>
        <v>0</v>
      </c>
      <c r="I53" s="255">
        <f>'[1]стр.1_4'!GK67</f>
        <v>0</v>
      </c>
    </row>
    <row r="54" spans="1:9" ht="17.25" customHeight="1">
      <c r="A54" s="121"/>
      <c r="B54" s="85" t="s">
        <v>678</v>
      </c>
      <c r="C54" s="77">
        <v>34901</v>
      </c>
      <c r="D54" s="77" t="s">
        <v>671</v>
      </c>
      <c r="E54" s="77"/>
      <c r="F54" s="77"/>
      <c r="G54" s="103">
        <f t="shared" si="0"/>
        <v>0</v>
      </c>
      <c r="H54" s="255"/>
      <c r="I54" s="255"/>
    </row>
    <row r="55" spans="1:9" ht="17.25" customHeight="1">
      <c r="A55" s="121"/>
      <c r="B55" s="85" t="s">
        <v>680</v>
      </c>
      <c r="C55" s="77">
        <v>34901</v>
      </c>
      <c r="D55" s="77"/>
      <c r="E55" s="77"/>
      <c r="F55" s="77"/>
      <c r="G55" s="103">
        <f t="shared" si="0"/>
        <v>0</v>
      </c>
      <c r="H55" s="255"/>
      <c r="I55" s="255"/>
    </row>
    <row r="56" spans="1:9" ht="13.5">
      <c r="A56" s="249"/>
      <c r="B56" s="250" t="s">
        <v>456</v>
      </c>
      <c r="C56" s="251">
        <v>34000</v>
      </c>
      <c r="D56" s="251" t="s">
        <v>47</v>
      </c>
      <c r="E56" s="251" t="s">
        <v>47</v>
      </c>
      <c r="F56" s="251" t="s">
        <v>47</v>
      </c>
      <c r="G56" s="257">
        <f>SUM(G43:G55)</f>
        <v>2165000</v>
      </c>
      <c r="H56" s="257">
        <f>SUM(H43:H55)</f>
        <v>2165000</v>
      </c>
      <c r="I56" s="257">
        <f>SUM(I43:I55)</f>
        <v>0</v>
      </c>
    </row>
    <row r="57" spans="1:9" ht="13.5">
      <c r="A57" s="202">
        <v>8</v>
      </c>
      <c r="B57" s="143" t="s">
        <v>617</v>
      </c>
      <c r="C57" s="197"/>
      <c r="D57" s="197"/>
      <c r="E57" s="197"/>
      <c r="F57" s="197"/>
      <c r="G57" s="258"/>
      <c r="H57" s="255"/>
      <c r="I57" s="255"/>
    </row>
    <row r="58" spans="1:9" ht="27.75" customHeight="1">
      <c r="A58" s="165" t="s">
        <v>705</v>
      </c>
      <c r="B58" s="87" t="s">
        <v>669</v>
      </c>
      <c r="C58" s="85"/>
      <c r="D58" s="77"/>
      <c r="E58" s="77"/>
      <c r="F58" s="77"/>
      <c r="G58" s="103"/>
      <c r="H58" s="255"/>
      <c r="I58" s="255"/>
    </row>
    <row r="59" spans="1:9" ht="15" customHeight="1">
      <c r="A59" s="108"/>
      <c r="B59" s="85" t="s">
        <v>691</v>
      </c>
      <c r="C59" s="77">
        <v>34201</v>
      </c>
      <c r="D59" s="77" t="s">
        <v>692</v>
      </c>
      <c r="E59" s="259"/>
      <c r="F59" s="261"/>
      <c r="G59" s="103">
        <f>H59+I59</f>
        <v>0</v>
      </c>
      <c r="H59" s="297">
        <f>'стр.1_4'!GC108+'стр.1_4'!GK108+'стр.1_4'!GJ108</f>
        <v>0</v>
      </c>
      <c r="I59" s="255"/>
    </row>
    <row r="60" spans="1:9" ht="21" customHeight="1">
      <c r="A60" s="121"/>
      <c r="B60" s="85" t="s">
        <v>706</v>
      </c>
      <c r="C60" s="303">
        <v>34401</v>
      </c>
      <c r="D60" s="303" t="s">
        <v>671</v>
      </c>
      <c r="E60" s="303"/>
      <c r="F60" s="84"/>
      <c r="G60" s="103">
        <f>H60+I60</f>
        <v>0</v>
      </c>
      <c r="H60" s="297"/>
      <c r="I60" s="255"/>
    </row>
    <row r="61" spans="1:9" ht="18" customHeight="1">
      <c r="A61" s="121"/>
      <c r="B61" s="85" t="s">
        <v>707</v>
      </c>
      <c r="C61" s="303">
        <v>34601</v>
      </c>
      <c r="D61" s="303" t="s">
        <v>671</v>
      </c>
      <c r="E61" s="303"/>
      <c r="F61" s="84"/>
      <c r="G61" s="103">
        <f>H61+I61</f>
        <v>0</v>
      </c>
      <c r="H61" s="297">
        <f>'стр.1_4'!GJ112+'стр.1_4'!GK112+'стр.1_4'!GB112</f>
        <v>0</v>
      </c>
      <c r="I61" s="255"/>
    </row>
    <row r="62" spans="1:9" ht="26.25" customHeight="1">
      <c r="A62" s="121"/>
      <c r="B62" s="85" t="s">
        <v>758</v>
      </c>
      <c r="C62" s="303">
        <v>34601</v>
      </c>
      <c r="D62" s="303" t="s">
        <v>671</v>
      </c>
      <c r="E62" s="303"/>
      <c r="F62" s="84"/>
      <c r="G62" s="103">
        <f>H62</f>
        <v>0</v>
      </c>
      <c r="H62" s="297">
        <f>'стр.1_4'!GF112</f>
        <v>0</v>
      </c>
      <c r="I62" s="255"/>
    </row>
    <row r="63" spans="1:9" ht="24" customHeight="1">
      <c r="A63" s="121"/>
      <c r="B63" s="85" t="s">
        <v>760</v>
      </c>
      <c r="C63" s="303">
        <v>34601</v>
      </c>
      <c r="D63" s="303" t="s">
        <v>671</v>
      </c>
      <c r="E63" s="303"/>
      <c r="F63" s="84"/>
      <c r="G63" s="103">
        <f>H63+I63</f>
        <v>0</v>
      </c>
      <c r="H63" s="255">
        <f>'стр.1_4'!GG112</f>
        <v>0</v>
      </c>
      <c r="I63" s="255"/>
    </row>
    <row r="64" spans="1:10" ht="13.5">
      <c r="A64" s="209"/>
      <c r="B64" s="210" t="s">
        <v>593</v>
      </c>
      <c r="C64" s="212">
        <v>34000</v>
      </c>
      <c r="D64" s="251" t="s">
        <v>47</v>
      </c>
      <c r="E64" s="251" t="s">
        <v>47</v>
      </c>
      <c r="F64" s="251" t="s">
        <v>47</v>
      </c>
      <c r="G64" s="257">
        <f>G59+G60+G61+G62+G63</f>
        <v>0</v>
      </c>
      <c r="H64" s="257">
        <f>H59+H60+H61+H62+H63</f>
        <v>0</v>
      </c>
      <c r="I64" s="257">
        <f>I59+I60+I61+I62+I63</f>
        <v>0</v>
      </c>
      <c r="J64" s="91"/>
    </row>
    <row r="65" spans="1:9" ht="15" customHeight="1">
      <c r="A65" s="108"/>
      <c r="B65" s="85"/>
      <c r="C65" s="303"/>
      <c r="D65" s="303"/>
      <c r="E65" s="259"/>
      <c r="F65" s="261"/>
      <c r="G65" s="103"/>
      <c r="H65" s="297"/>
      <c r="I65" s="255"/>
    </row>
    <row r="66" spans="1:9" ht="30" customHeight="1">
      <c r="A66" s="108"/>
      <c r="B66" s="195" t="s">
        <v>690</v>
      </c>
      <c r="C66" s="85"/>
      <c r="D66" s="303"/>
      <c r="E66" s="172"/>
      <c r="F66" s="172"/>
      <c r="G66" s="258"/>
      <c r="H66" s="255"/>
      <c r="I66" s="255"/>
    </row>
    <row r="67" spans="1:9" ht="16.5" customHeight="1">
      <c r="A67" s="108"/>
      <c r="B67" s="85" t="s">
        <v>691</v>
      </c>
      <c r="C67" s="303" t="s">
        <v>359</v>
      </c>
      <c r="D67" s="303" t="s">
        <v>692</v>
      </c>
      <c r="E67" s="259">
        <f>G67/F67</f>
        <v>18850.259067357514</v>
      </c>
      <c r="F67" s="107">
        <v>193</v>
      </c>
      <c r="G67" s="103">
        <f>H67+I67</f>
        <v>3638100</v>
      </c>
      <c r="H67" s="255">
        <f>'стр.1_4'!GQ117</f>
        <v>3638100</v>
      </c>
      <c r="I67" s="255">
        <f>'стр.1_4'!FU105</f>
        <v>0</v>
      </c>
    </row>
    <row r="68" spans="1:9" ht="52.5" customHeight="1">
      <c r="A68" s="108"/>
      <c r="B68" s="85" t="s">
        <v>693</v>
      </c>
      <c r="C68" s="303" t="s">
        <v>359</v>
      </c>
      <c r="D68" s="303" t="s">
        <v>692</v>
      </c>
      <c r="E68" s="259">
        <f>G68/F68</f>
        <v>0</v>
      </c>
      <c r="F68" s="107">
        <v>193</v>
      </c>
      <c r="G68" s="103">
        <f>H68+I68</f>
        <v>0</v>
      </c>
      <c r="H68" s="255"/>
      <c r="I68" s="255"/>
    </row>
    <row r="69" spans="1:9" ht="13.5">
      <c r="A69" s="249"/>
      <c r="B69" s="250" t="s">
        <v>456</v>
      </c>
      <c r="C69" s="250">
        <v>34000</v>
      </c>
      <c r="D69" s="251" t="s">
        <v>47</v>
      </c>
      <c r="E69" s="251" t="s">
        <v>47</v>
      </c>
      <c r="F69" s="251" t="s">
        <v>47</v>
      </c>
      <c r="G69" s="257">
        <f>G67+G68</f>
        <v>3638100</v>
      </c>
      <c r="H69" s="257">
        <f>H67+H68</f>
        <v>3638100</v>
      </c>
      <c r="I69" s="257">
        <f>I67+I68</f>
        <v>0</v>
      </c>
    </row>
    <row r="70" spans="1:9" ht="30" customHeight="1">
      <c r="A70" s="108"/>
      <c r="B70" s="195" t="s">
        <v>694</v>
      </c>
      <c r="C70" s="172"/>
      <c r="D70" s="172"/>
      <c r="E70" s="172"/>
      <c r="F70" s="172"/>
      <c r="G70" s="258"/>
      <c r="H70" s="255"/>
      <c r="I70" s="255"/>
    </row>
    <row r="71" spans="1:9" ht="20.25" customHeight="1">
      <c r="A71" s="108"/>
      <c r="B71" s="85" t="s">
        <v>691</v>
      </c>
      <c r="C71" s="303" t="s">
        <v>380</v>
      </c>
      <c r="D71" s="303" t="s">
        <v>692</v>
      </c>
      <c r="E71" s="259">
        <f>G71/F71</f>
        <v>49380</v>
      </c>
      <c r="F71" s="107">
        <v>5</v>
      </c>
      <c r="G71" s="103">
        <f>H71+I71</f>
        <v>246900</v>
      </c>
      <c r="H71" s="255">
        <f>'стр.1_4'!GO116</f>
        <v>246900</v>
      </c>
      <c r="I71" s="255">
        <f>'стр.1_4'!FP104</f>
        <v>0</v>
      </c>
    </row>
    <row r="72" spans="1:9" ht="19.5" customHeight="1">
      <c r="A72" s="108"/>
      <c r="B72" s="85" t="s">
        <v>691</v>
      </c>
      <c r="C72" s="303">
        <v>34201</v>
      </c>
      <c r="D72" s="303" t="s">
        <v>692</v>
      </c>
      <c r="E72" s="259">
        <f>G72/F72</f>
        <v>49511.97870452529</v>
      </c>
      <c r="F72" s="260">
        <v>11.27</v>
      </c>
      <c r="G72" s="103">
        <f>H72+I72</f>
        <v>558000</v>
      </c>
      <c r="H72" s="255">
        <f>'стр.1_4'!GS108</f>
        <v>558000</v>
      </c>
      <c r="I72" s="255">
        <f>'стр.1_4'!FW95</f>
        <v>0</v>
      </c>
    </row>
    <row r="73" spans="1:9" ht="13.5">
      <c r="A73" s="249"/>
      <c r="B73" s="250" t="s">
        <v>456</v>
      </c>
      <c r="C73" s="250">
        <v>34000</v>
      </c>
      <c r="D73" s="251" t="s">
        <v>47</v>
      </c>
      <c r="E73" s="251" t="s">
        <v>47</v>
      </c>
      <c r="F73" s="251" t="s">
        <v>47</v>
      </c>
      <c r="G73" s="257">
        <f>G71+G72</f>
        <v>804900</v>
      </c>
      <c r="H73" s="257">
        <f>H71+H72</f>
        <v>804900</v>
      </c>
      <c r="I73" s="257">
        <f>I71+I72</f>
        <v>0</v>
      </c>
    </row>
    <row r="74" spans="1:9" ht="32.25" customHeight="1">
      <c r="A74" s="108"/>
      <c r="B74" s="195" t="s">
        <v>697</v>
      </c>
      <c r="C74" s="172"/>
      <c r="D74" s="172"/>
      <c r="E74" s="172"/>
      <c r="F74" s="172"/>
      <c r="G74" s="258"/>
      <c r="H74" s="255"/>
      <c r="I74" s="255"/>
    </row>
    <row r="75" spans="1:9" ht="18" customHeight="1">
      <c r="A75" s="108"/>
      <c r="B75" s="85" t="s">
        <v>691</v>
      </c>
      <c r="C75" s="303" t="s">
        <v>378</v>
      </c>
      <c r="D75" s="303" t="s">
        <v>692</v>
      </c>
      <c r="E75" s="259">
        <f>G75/F75</f>
        <v>16719.313935629423</v>
      </c>
      <c r="F75" s="260">
        <f>96.07*98%</f>
        <v>94.14859999999999</v>
      </c>
      <c r="G75" s="103">
        <f>H75+I75</f>
        <v>1574100</v>
      </c>
      <c r="H75" s="255">
        <f>'стр.1_4'!GP122</f>
        <v>1574100</v>
      </c>
      <c r="I75" s="255">
        <f>'стр.1_4'!FS102</f>
        <v>0</v>
      </c>
    </row>
    <row r="76" spans="1:9" ht="18.75" customHeight="1">
      <c r="A76" s="108"/>
      <c r="B76" s="85" t="s">
        <v>691</v>
      </c>
      <c r="C76" s="303">
        <v>34201</v>
      </c>
      <c r="D76" s="303" t="s">
        <v>692</v>
      </c>
      <c r="E76" s="259">
        <f>G76/F76</f>
        <v>15405.43353804513</v>
      </c>
      <c r="F76" s="260">
        <f>96.07-F75</f>
        <v>1.9214000000000055</v>
      </c>
      <c r="G76" s="103">
        <f>H76+I76</f>
        <v>29600</v>
      </c>
      <c r="H76" s="255">
        <f>'стр.1_4'!GT108</f>
        <v>29600</v>
      </c>
      <c r="I76" s="255">
        <f>'стр.1_4'!FV95</f>
        <v>0</v>
      </c>
    </row>
    <row r="77" spans="1:9" ht="13.5">
      <c r="A77" s="249"/>
      <c r="B77" s="250" t="s">
        <v>456</v>
      </c>
      <c r="C77" s="250">
        <v>34000</v>
      </c>
      <c r="D77" s="251" t="s">
        <v>47</v>
      </c>
      <c r="E77" s="251" t="s">
        <v>47</v>
      </c>
      <c r="F77" s="251" t="s">
        <v>47</v>
      </c>
      <c r="G77" s="257">
        <f>G75+G76</f>
        <v>1603700</v>
      </c>
      <c r="H77" s="257">
        <f>H75+H76</f>
        <v>1603700</v>
      </c>
      <c r="I77" s="257">
        <f>I75+I76</f>
        <v>0</v>
      </c>
    </row>
    <row r="78" spans="1:9" ht="27" customHeight="1">
      <c r="A78" s="108"/>
      <c r="B78" s="195" t="s">
        <v>697</v>
      </c>
      <c r="C78" s="172"/>
      <c r="D78" s="172"/>
      <c r="E78" s="172"/>
      <c r="F78" s="172"/>
      <c r="G78" s="258"/>
      <c r="H78" s="255"/>
      <c r="I78" s="255"/>
    </row>
    <row r="79" spans="1:9" ht="18" customHeight="1">
      <c r="A79" s="108"/>
      <c r="B79" s="85" t="s">
        <v>691</v>
      </c>
      <c r="C79" s="303" t="s">
        <v>701</v>
      </c>
      <c r="D79" s="303" t="s">
        <v>692</v>
      </c>
      <c r="E79" s="259">
        <f>G79/F79</f>
        <v>57884.04002888682</v>
      </c>
      <c r="F79" s="107">
        <v>96.93</v>
      </c>
      <c r="G79" s="103">
        <f>H79+I79</f>
        <v>5610700</v>
      </c>
      <c r="H79" s="255">
        <f>'стр.1_4'!GR123</f>
        <v>5610700</v>
      </c>
      <c r="I79" s="255">
        <f>'стр.1_4'!FT106</f>
        <v>0</v>
      </c>
    </row>
    <row r="80" spans="1:9" ht="13.5">
      <c r="A80" s="249"/>
      <c r="B80" s="250" t="s">
        <v>456</v>
      </c>
      <c r="C80" s="250">
        <v>34000</v>
      </c>
      <c r="D80" s="251" t="s">
        <v>47</v>
      </c>
      <c r="E80" s="251" t="s">
        <v>47</v>
      </c>
      <c r="F80" s="251" t="s">
        <v>47</v>
      </c>
      <c r="G80" s="257">
        <f>G79</f>
        <v>5610700</v>
      </c>
      <c r="H80" s="257">
        <f>H79</f>
        <v>5610700</v>
      </c>
      <c r="I80" s="257">
        <f>I79</f>
        <v>0</v>
      </c>
    </row>
    <row r="81" spans="1:9" ht="13.5">
      <c r="A81" s="108"/>
      <c r="B81" s="150"/>
      <c r="C81" s="172"/>
      <c r="D81" s="172"/>
      <c r="E81" s="172"/>
      <c r="F81" s="172"/>
      <c r="G81" s="172"/>
      <c r="H81" s="182"/>
      <c r="I81" s="182"/>
    </row>
    <row r="82" spans="1:10" ht="13.5">
      <c r="A82" s="200"/>
      <c r="B82" s="75"/>
      <c r="C82" s="75"/>
      <c r="D82" s="75"/>
      <c r="E82" s="75"/>
      <c r="F82" s="75"/>
      <c r="G82" s="75"/>
      <c r="J82" s="170">
        <f>G17+G26+G30+G34+G38+G41+G56+G69+G73+G77+G80+G64</f>
        <v>14343900</v>
      </c>
    </row>
    <row r="83" spans="1:7" ht="13.5">
      <c r="A83" s="200"/>
      <c r="B83" s="106"/>
      <c r="C83" s="75"/>
      <c r="D83" s="75"/>
      <c r="E83" s="75"/>
      <c r="F83" s="75"/>
      <c r="G83" s="75"/>
    </row>
    <row r="84" spans="1:7" ht="15">
      <c r="A84" s="200"/>
      <c r="B84" s="262"/>
      <c r="C84" s="93"/>
      <c r="D84" s="263"/>
      <c r="E84" s="75"/>
      <c r="F84" s="75"/>
      <c r="G84" s="75"/>
    </row>
    <row r="85" spans="1:7" ht="15">
      <c r="A85" s="200"/>
      <c r="B85" s="262"/>
      <c r="C85" s="93"/>
      <c r="D85" s="263"/>
      <c r="E85" s="75"/>
      <c r="F85" s="75"/>
      <c r="G85" s="75"/>
    </row>
    <row r="86" spans="1:10" ht="15">
      <c r="A86" s="200"/>
      <c r="B86" s="262"/>
      <c r="C86" s="264"/>
      <c r="D86" s="263"/>
      <c r="E86" s="75"/>
      <c r="F86" s="75"/>
      <c r="G86" s="115"/>
      <c r="J86" s="105">
        <f>'стр.1_4'!DF101</f>
        <v>14343900</v>
      </c>
    </row>
    <row r="87" spans="1:7" ht="15">
      <c r="A87" s="200"/>
      <c r="B87" s="262"/>
      <c r="C87" s="264"/>
      <c r="D87" s="263"/>
      <c r="E87" s="75"/>
      <c r="F87" s="75"/>
      <c r="G87" s="115"/>
    </row>
    <row r="88" spans="1:10" ht="15">
      <c r="A88" s="200"/>
      <c r="B88" s="254"/>
      <c r="C88" s="264"/>
      <c r="D88" s="263"/>
      <c r="E88" s="75"/>
      <c r="F88" s="75"/>
      <c r="G88" s="75"/>
      <c r="J88" s="105">
        <f>J86-J82</f>
        <v>0</v>
      </c>
    </row>
    <row r="89" spans="1:7" ht="15">
      <c r="A89" s="200"/>
      <c r="B89" s="265"/>
      <c r="C89" s="264"/>
      <c r="D89" s="263"/>
      <c r="E89" s="75"/>
      <c r="F89" s="75"/>
      <c r="G89" s="75"/>
    </row>
  </sheetData>
  <sheetProtection/>
  <mergeCells count="1">
    <mergeCell ref="A3:G3"/>
  </mergeCells>
  <printOptions/>
  <pageMargins left="0.7" right="0.7" top="0.75" bottom="0.75" header="0.3" footer="0.3"/>
  <pageSetup horizontalDpi="600" verticalDpi="600" orientation="portrait" paperSize="9" scale="58" r:id="rId1"/>
</worksheet>
</file>

<file path=xl/worksheets/sheet3.xml><?xml version="1.0" encoding="utf-8"?>
<worksheet xmlns="http://schemas.openxmlformats.org/spreadsheetml/2006/main" xmlns:r="http://schemas.openxmlformats.org/officeDocument/2006/relationships">
  <dimension ref="A1:H22"/>
  <sheetViews>
    <sheetView view="pageBreakPreview" zoomScale="85" zoomScaleSheetLayoutView="85" zoomScalePageLayoutView="0" workbookViewId="0" topLeftCell="A10">
      <selection activeCell="E13" sqref="E13"/>
    </sheetView>
  </sheetViews>
  <sheetFormatPr defaultColWidth="9.00390625" defaultRowHeight="12.75"/>
  <cols>
    <col min="1" max="1" width="8.50390625" style="0" customWidth="1"/>
    <col min="2" max="2" width="45.625" style="0" customWidth="1"/>
    <col min="3" max="3" width="16.125" style="0" customWidth="1"/>
    <col min="4" max="4" width="15.50390625" style="0" customWidth="1"/>
    <col min="5" max="5" width="26.50390625" style="0" customWidth="1"/>
    <col min="9" max="9" width="9.00390625" style="0" bestFit="1" customWidth="1"/>
  </cols>
  <sheetData>
    <row r="1" spans="1:5" ht="13.5">
      <c r="A1" s="75"/>
      <c r="B1" s="75"/>
      <c r="C1" s="75" t="s">
        <v>392</v>
      </c>
      <c r="D1" s="75"/>
      <c r="E1" s="75"/>
    </row>
    <row r="2" spans="1:5" ht="13.5">
      <c r="A2" s="75"/>
      <c r="B2" s="75"/>
      <c r="C2" s="75"/>
      <c r="D2" s="75" t="s">
        <v>393</v>
      </c>
      <c r="E2" s="75"/>
    </row>
    <row r="3" spans="1:5" ht="13.5">
      <c r="A3" s="75"/>
      <c r="B3" s="75"/>
      <c r="C3" s="75"/>
      <c r="D3" s="75"/>
      <c r="E3" s="75"/>
    </row>
    <row r="4" spans="1:5" ht="13.5">
      <c r="A4" s="75"/>
      <c r="B4" s="75"/>
      <c r="C4" s="75"/>
      <c r="D4" s="75"/>
      <c r="E4" s="75"/>
    </row>
    <row r="5" spans="1:5" ht="13.5">
      <c r="A5" s="75"/>
      <c r="B5" s="75"/>
      <c r="C5" s="75"/>
      <c r="D5" s="75"/>
      <c r="E5" s="75"/>
    </row>
    <row r="6" spans="1:5" ht="15">
      <c r="A6" s="76" t="s">
        <v>394</v>
      </c>
      <c r="B6" s="75"/>
      <c r="C6" s="75"/>
      <c r="D6" s="75"/>
      <c r="E6" s="75"/>
    </row>
    <row r="7" spans="1:5" ht="15">
      <c r="A7" s="76" t="s">
        <v>395</v>
      </c>
      <c r="B7" s="75"/>
      <c r="C7" s="75"/>
      <c r="D7" s="75"/>
      <c r="E7" s="75"/>
    </row>
    <row r="8" spans="1:5" ht="13.5">
      <c r="A8" s="75"/>
      <c r="B8" s="75"/>
      <c r="C8" s="75"/>
      <c r="D8" s="75"/>
      <c r="E8" s="75"/>
    </row>
    <row r="9" spans="1:5" ht="41.25">
      <c r="A9" s="77" t="s">
        <v>396</v>
      </c>
      <c r="B9" s="77" t="s">
        <v>397</v>
      </c>
      <c r="C9" s="77" t="s">
        <v>398</v>
      </c>
      <c r="D9" s="77" t="s">
        <v>399</v>
      </c>
      <c r="E9" s="77" t="s">
        <v>400</v>
      </c>
    </row>
    <row r="10" spans="1:5" ht="13.5">
      <c r="A10" s="77">
        <v>1</v>
      </c>
      <c r="B10" s="77">
        <v>2</v>
      </c>
      <c r="C10" s="77">
        <v>3</v>
      </c>
      <c r="D10" s="77">
        <v>4</v>
      </c>
      <c r="E10" s="77">
        <v>5</v>
      </c>
    </row>
    <row r="11" spans="1:8" ht="34.5" customHeight="1">
      <c r="A11" s="78" t="s">
        <v>401</v>
      </c>
      <c r="B11" s="79" t="s">
        <v>402</v>
      </c>
      <c r="C11" s="77">
        <f>337-C14</f>
        <v>306</v>
      </c>
      <c r="D11" s="80">
        <v>74900</v>
      </c>
      <c r="E11" s="80">
        <f>C11*D11+1800000+775934-540+146400+51750+150000+351200</f>
        <v>26194144</v>
      </c>
      <c r="H11" s="81"/>
    </row>
    <row r="12" spans="1:5" ht="39.75" customHeight="1">
      <c r="A12" s="78" t="s">
        <v>403</v>
      </c>
      <c r="B12" s="82" t="s">
        <v>404</v>
      </c>
      <c r="C12" s="77">
        <f>679-C11-C13-C14-C15</f>
        <v>256</v>
      </c>
      <c r="D12" s="80">
        <v>92935</v>
      </c>
      <c r="E12" s="80">
        <f>C12*D12+500000+110349+2200000+2500000+500000+115229+200000+18480+401559-42059+4963347</f>
        <v>35258265</v>
      </c>
    </row>
    <row r="13" spans="1:5" ht="48.75" customHeight="1">
      <c r="A13" s="78" t="s">
        <v>405</v>
      </c>
      <c r="B13" s="82" t="s">
        <v>406</v>
      </c>
      <c r="C13" s="77">
        <v>44</v>
      </c>
      <c r="D13" s="80">
        <v>99828</v>
      </c>
      <c r="E13" s="80">
        <f>C13*D13</f>
        <v>4392432</v>
      </c>
    </row>
    <row r="14" spans="1:5" ht="52.5" customHeight="1">
      <c r="A14" s="78" t="s">
        <v>407</v>
      </c>
      <c r="B14" s="82" t="s">
        <v>408</v>
      </c>
      <c r="C14" s="77">
        <v>31</v>
      </c>
      <c r="D14" s="80">
        <v>167975</v>
      </c>
      <c r="E14" s="80">
        <f>C14*D14</f>
        <v>5207225</v>
      </c>
    </row>
    <row r="15" spans="1:5" ht="48" customHeight="1">
      <c r="A15" s="78" t="s">
        <v>409</v>
      </c>
      <c r="B15" s="82" t="s">
        <v>410</v>
      </c>
      <c r="C15" s="77">
        <v>42</v>
      </c>
      <c r="D15" s="80">
        <f>211477</f>
        <v>211477</v>
      </c>
      <c r="E15" s="80">
        <f>C15*D15</f>
        <v>8882034</v>
      </c>
    </row>
    <row r="16" spans="1:5" ht="42.75" customHeight="1">
      <c r="A16" s="78" t="s">
        <v>411</v>
      </c>
      <c r="B16" s="83" t="s">
        <v>412</v>
      </c>
      <c r="C16" s="84"/>
      <c r="D16" s="80"/>
      <c r="E16" s="80"/>
    </row>
    <row r="17" spans="1:5" ht="42.75" customHeight="1">
      <c r="A17" s="78" t="s">
        <v>411</v>
      </c>
      <c r="B17" s="83" t="s">
        <v>414</v>
      </c>
      <c r="C17" s="77"/>
      <c r="D17" s="80"/>
      <c r="E17" s="80">
        <f>'стр.1_4'!FM102</f>
        <v>69717</v>
      </c>
    </row>
    <row r="18" spans="1:5" ht="13.5">
      <c r="A18" s="85"/>
      <c r="B18" s="85"/>
      <c r="C18" s="85"/>
      <c r="D18" s="86"/>
      <c r="E18" s="86"/>
    </row>
    <row r="19" spans="1:5" ht="13.5">
      <c r="A19" s="87"/>
      <c r="B19" s="88" t="s">
        <v>415</v>
      </c>
      <c r="C19" s="89" t="s">
        <v>416</v>
      </c>
      <c r="D19" s="90" t="s">
        <v>416</v>
      </c>
      <c r="E19" s="90">
        <f>SUM(E11:E17)</f>
        <v>80003817</v>
      </c>
    </row>
    <row r="21" ht="12.75">
      <c r="E21" s="91"/>
    </row>
    <row r="22" ht="12.75">
      <c r="E22" s="91">
        <f>'стр.1_4'!FI131-E19</f>
        <v>0</v>
      </c>
    </row>
  </sheetData>
  <sheetProtection/>
  <printOptions/>
  <pageMargins left="0.7" right="0.7" top="0.75" bottom="0.75" header="0.3" footer="0.3"/>
  <pageSetup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dimension ref="A1:E14"/>
  <sheetViews>
    <sheetView zoomScalePageLayoutView="0" workbookViewId="0" topLeftCell="A4">
      <selection activeCell="E9" sqref="E9"/>
    </sheetView>
  </sheetViews>
  <sheetFormatPr defaultColWidth="9.00390625" defaultRowHeight="12.75"/>
  <cols>
    <col min="2" max="2" width="38.50390625" style="0" customWidth="1"/>
    <col min="5" max="5" width="15.375" style="0" customWidth="1"/>
  </cols>
  <sheetData>
    <row r="1" spans="1:5" ht="15">
      <c r="A1" s="92"/>
      <c r="B1" s="76" t="s">
        <v>417</v>
      </c>
      <c r="C1" s="93"/>
      <c r="D1" s="93"/>
      <c r="E1" s="93"/>
    </row>
    <row r="2" spans="1:5" ht="15">
      <c r="A2" s="92"/>
      <c r="B2" s="76" t="s">
        <v>418</v>
      </c>
      <c r="C2" s="93"/>
      <c r="D2" s="93"/>
      <c r="E2" s="93"/>
    </row>
    <row r="3" spans="1:5" ht="15">
      <c r="A3" s="92"/>
      <c r="B3" s="76" t="s">
        <v>419</v>
      </c>
      <c r="C3" s="93"/>
      <c r="D3" s="93"/>
      <c r="E3" s="93"/>
    </row>
    <row r="4" spans="1:5" ht="15">
      <c r="A4" s="92"/>
      <c r="B4" s="94"/>
      <c r="C4" s="92"/>
      <c r="D4" s="92"/>
      <c r="E4" s="92"/>
    </row>
    <row r="5" spans="1:5" ht="69">
      <c r="A5" s="77" t="s">
        <v>396</v>
      </c>
      <c r="B5" s="77" t="s">
        <v>420</v>
      </c>
      <c r="C5" s="77" t="s">
        <v>421</v>
      </c>
      <c r="D5" s="77" t="s">
        <v>422</v>
      </c>
      <c r="E5" s="77" t="s">
        <v>400</v>
      </c>
    </row>
    <row r="6" spans="1:5" ht="13.5">
      <c r="A6" s="77">
        <v>1</v>
      </c>
      <c r="B6" s="77">
        <v>2</v>
      </c>
      <c r="C6" s="77">
        <v>3</v>
      </c>
      <c r="D6" s="77">
        <v>4</v>
      </c>
      <c r="E6" s="77">
        <v>5</v>
      </c>
    </row>
    <row r="7" spans="1:5" ht="36.75" customHeight="1">
      <c r="A7" s="77">
        <v>1</v>
      </c>
      <c r="B7" s="79" t="s">
        <v>712</v>
      </c>
      <c r="C7" s="84"/>
      <c r="D7" s="77"/>
      <c r="E7" s="77">
        <f>'стр.1_4'!GU124</f>
        <v>91040</v>
      </c>
    </row>
    <row r="8" spans="1:5" ht="24" customHeight="1">
      <c r="A8" s="77">
        <v>2</v>
      </c>
      <c r="B8" s="79" t="s">
        <v>423</v>
      </c>
      <c r="C8" s="77"/>
      <c r="D8" s="77"/>
      <c r="E8" s="77">
        <f>'стр.1_4'!GW124</f>
        <v>2100000</v>
      </c>
    </row>
    <row r="9" spans="1:5" ht="24" customHeight="1">
      <c r="A9" s="77">
        <v>3</v>
      </c>
      <c r="B9" s="85" t="s">
        <v>714</v>
      </c>
      <c r="C9" s="85"/>
      <c r="D9" s="85"/>
      <c r="E9" s="86">
        <f>'стр.1_4'!FI134</f>
        <v>0</v>
      </c>
    </row>
    <row r="10" spans="1:5" ht="24" customHeight="1">
      <c r="A10" s="77">
        <v>4</v>
      </c>
      <c r="B10" s="85" t="s">
        <v>749</v>
      </c>
      <c r="C10" s="85"/>
      <c r="D10" s="85"/>
      <c r="E10" s="86">
        <f>'стр.1_4'!GX112+'стр.1_4'!GX92</f>
        <v>0</v>
      </c>
    </row>
    <row r="11" spans="1:5" ht="13.5">
      <c r="A11" s="85"/>
      <c r="B11" s="85"/>
      <c r="C11" s="85"/>
      <c r="D11" s="85"/>
      <c r="E11" s="85"/>
    </row>
    <row r="12" spans="1:5" ht="13.5">
      <c r="A12" s="85"/>
      <c r="B12" s="88" t="s">
        <v>415</v>
      </c>
      <c r="C12" s="89" t="s">
        <v>416</v>
      </c>
      <c r="D12" s="89" t="s">
        <v>416</v>
      </c>
      <c r="E12" s="89">
        <f>SUM(E7:E11)</f>
        <v>2191040</v>
      </c>
    </row>
    <row r="14" ht="12.75">
      <c r="E14">
        <f>'стр.1_4'!FI133+'стр.1_4'!FI135-E12+'стр.1_4'!FI136+'стр.1_4'!FI134</f>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4"/>
  <sheetViews>
    <sheetView view="pageBreakPreview" zoomScale="60" zoomScalePageLayoutView="0" workbookViewId="0" topLeftCell="A11">
      <selection activeCell="E32" sqref="E32"/>
    </sheetView>
  </sheetViews>
  <sheetFormatPr defaultColWidth="9.00390625" defaultRowHeight="12.75"/>
  <cols>
    <col min="2" max="2" width="71.125" style="0" customWidth="1"/>
    <col min="4" max="4" width="16.00390625" style="0" customWidth="1"/>
    <col min="5" max="5" width="17.375" style="0" customWidth="1"/>
    <col min="6" max="6" width="11.375" style="95" bestFit="1" customWidth="1"/>
  </cols>
  <sheetData>
    <row r="1" spans="1:5" ht="15">
      <c r="A1" s="76" t="s">
        <v>424</v>
      </c>
      <c r="B1" s="75"/>
      <c r="C1" s="93"/>
      <c r="D1" s="75"/>
      <c r="E1" s="75"/>
    </row>
    <row r="2" spans="1:5" ht="15">
      <c r="A2" s="76" t="s">
        <v>425</v>
      </c>
      <c r="B2" s="75"/>
      <c r="C2" s="93"/>
      <c r="D2" s="75"/>
      <c r="E2" s="75"/>
    </row>
    <row r="3" spans="1:5" ht="15">
      <c r="A3" s="93"/>
      <c r="B3" s="76"/>
      <c r="C3" s="93"/>
      <c r="D3" s="75"/>
      <c r="E3" s="75"/>
    </row>
    <row r="4" spans="1:5" ht="15">
      <c r="A4" s="93"/>
      <c r="B4" s="96"/>
      <c r="C4" s="93"/>
      <c r="D4" s="75"/>
      <c r="E4" s="75"/>
    </row>
    <row r="5" spans="1:5" ht="41.25">
      <c r="A5" s="77" t="s">
        <v>396</v>
      </c>
      <c r="B5" s="77" t="s">
        <v>397</v>
      </c>
      <c r="C5" s="77" t="s">
        <v>398</v>
      </c>
      <c r="D5" s="77" t="s">
        <v>399</v>
      </c>
      <c r="E5" s="77" t="s">
        <v>400</v>
      </c>
    </row>
    <row r="6" spans="1:5" ht="13.5">
      <c r="A6" s="77">
        <v>1</v>
      </c>
      <c r="B6" s="77">
        <v>2</v>
      </c>
      <c r="C6" s="77">
        <v>3</v>
      </c>
      <c r="D6" s="77">
        <v>4</v>
      </c>
      <c r="E6" s="77">
        <v>5</v>
      </c>
    </row>
    <row r="7" spans="1:6" ht="63" customHeight="1">
      <c r="A7" s="97">
        <v>1</v>
      </c>
      <c r="B7" s="98" t="s">
        <v>426</v>
      </c>
      <c r="C7" s="77">
        <v>1</v>
      </c>
      <c r="D7" s="99">
        <f>'стр.1_4'!FX80</f>
        <v>0</v>
      </c>
      <c r="E7" s="100">
        <f aca="true" t="shared" si="0" ref="E7:E19">D7</f>
        <v>0</v>
      </c>
      <c r="F7" s="320" t="s">
        <v>375</v>
      </c>
    </row>
    <row r="8" spans="1:6" ht="63" customHeight="1">
      <c r="A8" s="97">
        <v>2</v>
      </c>
      <c r="B8" s="98" t="s">
        <v>427</v>
      </c>
      <c r="C8" s="77">
        <v>1</v>
      </c>
      <c r="D8" s="99">
        <f>'стр.1_4'!GA93+'стр.1_4'!GA99</f>
        <v>0</v>
      </c>
      <c r="E8" s="100">
        <f t="shared" si="0"/>
        <v>0</v>
      </c>
      <c r="F8" s="320" t="s">
        <v>360</v>
      </c>
    </row>
    <row r="9" spans="1:6" ht="84" customHeight="1">
      <c r="A9" s="97">
        <v>3</v>
      </c>
      <c r="B9" s="98" t="s">
        <v>742</v>
      </c>
      <c r="C9" s="77">
        <v>1</v>
      </c>
      <c r="D9" s="99">
        <f>'стр.1_4'!GO116</f>
        <v>246900</v>
      </c>
      <c r="E9" s="100">
        <f t="shared" si="0"/>
        <v>246900</v>
      </c>
      <c r="F9" s="320" t="s">
        <v>727</v>
      </c>
    </row>
    <row r="10" spans="1:6" ht="108.75" customHeight="1">
      <c r="A10" s="97">
        <v>4</v>
      </c>
      <c r="B10" s="98" t="s">
        <v>743</v>
      </c>
      <c r="C10" s="317">
        <v>1</v>
      </c>
      <c r="D10" s="99">
        <f>'стр.1_4'!GS108</f>
        <v>558000</v>
      </c>
      <c r="E10" s="100">
        <f t="shared" si="0"/>
        <v>558000</v>
      </c>
      <c r="F10" s="320" t="s">
        <v>731</v>
      </c>
    </row>
    <row r="11" spans="1:6" ht="91.5" customHeight="1">
      <c r="A11" s="97">
        <v>5</v>
      </c>
      <c r="B11" s="98" t="s">
        <v>744</v>
      </c>
      <c r="C11" s="317">
        <v>1</v>
      </c>
      <c r="D11" s="99">
        <f>'стр.1_4'!GP122</f>
        <v>1574100</v>
      </c>
      <c r="E11" s="100">
        <f t="shared" si="0"/>
        <v>1574100</v>
      </c>
      <c r="F11" s="320" t="s">
        <v>728</v>
      </c>
    </row>
    <row r="12" spans="1:6" ht="102.75" customHeight="1">
      <c r="A12" s="97">
        <v>6</v>
      </c>
      <c r="B12" s="98" t="s">
        <v>745</v>
      </c>
      <c r="C12" s="317">
        <v>1</v>
      </c>
      <c r="D12" s="99">
        <f>'стр.1_4'!GT108</f>
        <v>29600</v>
      </c>
      <c r="E12" s="100">
        <f t="shared" si="0"/>
        <v>29600</v>
      </c>
      <c r="F12" s="320" t="s">
        <v>732</v>
      </c>
    </row>
    <row r="13" spans="1:6" ht="80.25" customHeight="1">
      <c r="A13" s="97">
        <v>7</v>
      </c>
      <c r="B13" s="98" t="s">
        <v>746</v>
      </c>
      <c r="C13" s="317">
        <v>1</v>
      </c>
      <c r="D13" s="99">
        <f>'стр.1_4'!GR123</f>
        <v>5610700</v>
      </c>
      <c r="E13" s="100">
        <f t="shared" si="0"/>
        <v>5610700</v>
      </c>
      <c r="F13" s="320" t="s">
        <v>730</v>
      </c>
    </row>
    <row r="14" spans="1:6" ht="63" customHeight="1">
      <c r="A14" s="97">
        <v>8</v>
      </c>
      <c r="B14" s="98" t="s">
        <v>747</v>
      </c>
      <c r="C14" s="317">
        <v>1</v>
      </c>
      <c r="D14" s="99">
        <f>'стр.1_4'!GQ117</f>
        <v>3638100</v>
      </c>
      <c r="E14" s="100">
        <f t="shared" si="0"/>
        <v>3638100</v>
      </c>
      <c r="F14" s="320" t="s">
        <v>729</v>
      </c>
    </row>
    <row r="15" spans="1:6" ht="83.25" customHeight="1">
      <c r="A15" s="97">
        <v>9</v>
      </c>
      <c r="B15" s="101" t="s">
        <v>739</v>
      </c>
      <c r="C15" s="77">
        <v>1</v>
      </c>
      <c r="D15" s="99">
        <f>'стр.1_4'!GN106</f>
        <v>0</v>
      </c>
      <c r="E15" s="100">
        <f t="shared" si="0"/>
        <v>0</v>
      </c>
      <c r="F15" s="320" t="s">
        <v>738</v>
      </c>
    </row>
    <row r="16" spans="1:6" ht="63" customHeight="1">
      <c r="A16" s="97">
        <v>10</v>
      </c>
      <c r="B16" s="101" t="s">
        <v>428</v>
      </c>
      <c r="C16" s="77">
        <v>1</v>
      </c>
      <c r="D16" s="99">
        <f>'стр.1_4'!GD124</f>
        <v>0</v>
      </c>
      <c r="E16" s="100">
        <f t="shared" si="0"/>
        <v>0</v>
      </c>
      <c r="F16" s="320" t="s">
        <v>429</v>
      </c>
    </row>
    <row r="17" spans="1:6" ht="63" customHeight="1">
      <c r="A17" s="97">
        <v>11</v>
      </c>
      <c r="B17" s="101" t="s">
        <v>430</v>
      </c>
      <c r="C17" s="77">
        <v>1</v>
      </c>
      <c r="D17" s="99">
        <f>'стр.1_4'!GC108</f>
        <v>0</v>
      </c>
      <c r="E17" s="100">
        <f t="shared" si="0"/>
        <v>0</v>
      </c>
      <c r="F17" s="320" t="s">
        <v>431</v>
      </c>
    </row>
    <row r="18" spans="1:6" ht="63" customHeight="1">
      <c r="A18" s="97">
        <v>12</v>
      </c>
      <c r="B18" s="101" t="s">
        <v>432</v>
      </c>
      <c r="C18" s="77">
        <v>1</v>
      </c>
      <c r="D18" s="99">
        <f>'стр.1_4'!GJ93+'стр.1_4'!GJ112+'стр.1_4'!GJ108</f>
        <v>0</v>
      </c>
      <c r="E18" s="100">
        <f t="shared" si="0"/>
        <v>0</v>
      </c>
      <c r="F18" s="320" t="s">
        <v>433</v>
      </c>
    </row>
    <row r="19" spans="1:6" ht="63" customHeight="1">
      <c r="A19" s="97">
        <v>13</v>
      </c>
      <c r="B19" s="101" t="s">
        <v>434</v>
      </c>
      <c r="C19" s="77">
        <v>1</v>
      </c>
      <c r="D19" s="99">
        <f>'стр.1_4'!GK77+'стр.1_4'!GK79+'стр.1_4'!GK92+'стр.1_4'!GK93+'стр.1_4'!GK108+'стр.1_4'!GK112</f>
        <v>0</v>
      </c>
      <c r="E19" s="100">
        <f t="shared" si="0"/>
        <v>0</v>
      </c>
      <c r="F19" s="320" t="s">
        <v>435</v>
      </c>
    </row>
    <row r="20" spans="1:6" ht="63" customHeight="1">
      <c r="A20" s="97">
        <v>14</v>
      </c>
      <c r="B20" s="101" t="s">
        <v>719</v>
      </c>
      <c r="C20" s="77">
        <v>1</v>
      </c>
      <c r="D20" s="99">
        <f>'стр.1_4'!GG106+'стр.1_4'!GG89+'стр.1_4'!GG91+'стр.1_4'!GG112</f>
        <v>0</v>
      </c>
      <c r="E20" s="100">
        <f aca="true" t="shared" si="1" ref="E20:E30">D20</f>
        <v>0</v>
      </c>
      <c r="F20" s="320" t="s">
        <v>715</v>
      </c>
    </row>
    <row r="21" spans="1:6" ht="63" customHeight="1">
      <c r="A21" s="97">
        <v>15</v>
      </c>
      <c r="B21" s="101" t="s">
        <v>761</v>
      </c>
      <c r="C21" s="77">
        <v>1</v>
      </c>
      <c r="D21" s="99">
        <f>'стр.1_4'!GE124</f>
        <v>0</v>
      </c>
      <c r="E21" s="100">
        <f t="shared" si="1"/>
        <v>0</v>
      </c>
      <c r="F21" s="320" t="s">
        <v>764</v>
      </c>
    </row>
    <row r="22" spans="1:6" ht="63" customHeight="1">
      <c r="A22" s="97">
        <v>16</v>
      </c>
      <c r="B22" s="102" t="s">
        <v>718</v>
      </c>
      <c r="C22" s="77">
        <v>1</v>
      </c>
      <c r="D22" s="99">
        <f>'стр.1_4'!GF112</f>
        <v>0</v>
      </c>
      <c r="E22" s="100">
        <f t="shared" si="1"/>
        <v>0</v>
      </c>
      <c r="F22" s="320" t="s">
        <v>713</v>
      </c>
    </row>
    <row r="23" spans="1:6" ht="63" customHeight="1">
      <c r="A23" s="97">
        <v>17</v>
      </c>
      <c r="B23" s="102" t="s">
        <v>717</v>
      </c>
      <c r="C23" s="77">
        <v>1</v>
      </c>
      <c r="D23" s="99">
        <f>'стр.1_4'!GL106</f>
        <v>0</v>
      </c>
      <c r="E23" s="100">
        <f t="shared" si="1"/>
        <v>0</v>
      </c>
      <c r="F23" s="320" t="s">
        <v>716</v>
      </c>
    </row>
    <row r="24" spans="1:6" ht="70.5" customHeight="1" hidden="1">
      <c r="A24" s="85">
        <v>13</v>
      </c>
      <c r="B24" s="85" t="s">
        <v>725</v>
      </c>
      <c r="C24" s="85">
        <v>1</v>
      </c>
      <c r="D24" s="103"/>
      <c r="E24" s="103">
        <f t="shared" si="1"/>
        <v>0</v>
      </c>
      <c r="F24" s="320"/>
    </row>
    <row r="25" spans="1:6" ht="70.5" customHeight="1" hidden="1">
      <c r="A25" s="322">
        <v>17</v>
      </c>
      <c r="B25" s="85" t="s">
        <v>740</v>
      </c>
      <c r="C25" s="85">
        <v>1</v>
      </c>
      <c r="D25" s="103">
        <f>'стр.1_4'!FZ89</f>
        <v>0</v>
      </c>
      <c r="E25" s="103">
        <f t="shared" si="1"/>
        <v>0</v>
      </c>
      <c r="F25" s="320" t="s">
        <v>741</v>
      </c>
    </row>
    <row r="26" spans="1:6" ht="70.5" customHeight="1">
      <c r="A26" s="324">
        <v>18</v>
      </c>
      <c r="B26" s="85" t="s">
        <v>763</v>
      </c>
      <c r="C26" s="85">
        <v>1</v>
      </c>
      <c r="D26" s="103">
        <f>'стр.1_4'!FY80</f>
        <v>0</v>
      </c>
      <c r="E26" s="103">
        <f t="shared" si="1"/>
        <v>0</v>
      </c>
      <c r="F26" s="320" t="s">
        <v>762</v>
      </c>
    </row>
    <row r="27" spans="1:6" ht="98.25" customHeight="1">
      <c r="A27" s="325">
        <v>19</v>
      </c>
      <c r="B27" s="85" t="s">
        <v>766</v>
      </c>
      <c r="C27" s="85">
        <v>1</v>
      </c>
      <c r="D27" s="103">
        <f>'стр.1_4'!GB112</f>
        <v>0</v>
      </c>
      <c r="E27" s="103">
        <f t="shared" si="1"/>
        <v>0</v>
      </c>
      <c r="F27" s="320" t="s">
        <v>765</v>
      </c>
    </row>
    <row r="28" spans="1:6" ht="98.25" customHeight="1">
      <c r="A28" s="326">
        <v>20</v>
      </c>
      <c r="B28" s="85" t="s">
        <v>770</v>
      </c>
      <c r="C28" s="85">
        <v>1</v>
      </c>
      <c r="D28" s="103">
        <f>'стр.1_4'!GM77+'стр.1_4'!GM79</f>
        <v>0</v>
      </c>
      <c r="E28" s="103">
        <f t="shared" si="1"/>
        <v>0</v>
      </c>
      <c r="F28" s="320" t="s">
        <v>769</v>
      </c>
    </row>
    <row r="29" spans="1:6" ht="98.25" customHeight="1">
      <c r="A29" s="327">
        <v>21</v>
      </c>
      <c r="B29" s="85"/>
      <c r="C29" s="85">
        <v>1</v>
      </c>
      <c r="D29" s="103">
        <f>'стр.1_4'!GI77+'стр.1_4'!GI79</f>
        <v>0</v>
      </c>
      <c r="E29" s="103">
        <f t="shared" si="1"/>
        <v>0</v>
      </c>
      <c r="F29" s="320"/>
    </row>
    <row r="30" spans="1:6" ht="98.25" customHeight="1">
      <c r="A30" s="327">
        <v>22</v>
      </c>
      <c r="B30" s="85"/>
      <c r="C30" s="85">
        <v>1</v>
      </c>
      <c r="D30" s="103">
        <f>'стр.1_4'!GH77+'стр.1_4'!GH79</f>
        <v>0</v>
      </c>
      <c r="E30" s="103">
        <f t="shared" si="1"/>
        <v>0</v>
      </c>
      <c r="F30" s="320"/>
    </row>
    <row r="31" spans="1:6" ht="33" customHeight="1">
      <c r="A31" s="87"/>
      <c r="B31" s="88" t="s">
        <v>415</v>
      </c>
      <c r="C31" s="89" t="s">
        <v>416</v>
      </c>
      <c r="D31" s="104" t="s">
        <v>416</v>
      </c>
      <c r="E31" s="104">
        <f>SUM(E7:E30)</f>
        <v>11657400</v>
      </c>
      <c r="F31" s="320"/>
    </row>
    <row r="33" ht="12.75">
      <c r="E33" s="105"/>
    </row>
    <row r="34" ht="12.75">
      <c r="E34" s="105">
        <f>'стр.1_4'!FI132-E31</f>
        <v>0</v>
      </c>
    </row>
  </sheetData>
  <sheetProtection/>
  <printOptions/>
  <pageMargins left="0.7" right="0.7" top="0.75" bottom="0.75" header="0.3" footer="0.3"/>
  <pageSetup horizontalDpi="600" verticalDpi="600" orientation="portrait" paperSize="9" scale="73" r:id="rId1"/>
</worksheet>
</file>

<file path=xl/worksheets/sheet6.xml><?xml version="1.0" encoding="utf-8"?>
<worksheet xmlns="http://schemas.openxmlformats.org/spreadsheetml/2006/main" xmlns:r="http://schemas.openxmlformats.org/officeDocument/2006/relationships">
  <sheetPr>
    <tabColor rgb="FFFFFF00"/>
  </sheetPr>
  <dimension ref="A1:Q65"/>
  <sheetViews>
    <sheetView view="pageBreakPreview" zoomScale="70" zoomScaleSheetLayoutView="70" zoomScalePageLayoutView="0" workbookViewId="0" topLeftCell="A1">
      <selection activeCell="K38" sqref="K38"/>
    </sheetView>
  </sheetViews>
  <sheetFormatPr defaultColWidth="9.00390625" defaultRowHeight="12.75"/>
  <cols>
    <col min="2" max="2" width="24.50390625" style="0" customWidth="1"/>
    <col min="3" max="3" width="9.00390625" style="0" bestFit="1" customWidth="1"/>
    <col min="4" max="4" width="10.625" style="0" bestFit="1" customWidth="1"/>
    <col min="5" max="5" width="10.125" style="0" bestFit="1" customWidth="1"/>
    <col min="6" max="6" width="14.375" style="0" customWidth="1"/>
    <col min="7" max="8" width="9.00390625" style="0" bestFit="1" customWidth="1"/>
    <col min="9" max="9" width="13.00390625" style="0" customWidth="1"/>
    <col min="10" max="10" width="9.00390625" style="0" bestFit="1" customWidth="1"/>
    <col min="11" max="11" width="21.375" style="0" customWidth="1"/>
    <col min="12" max="12" width="9.00390625" style="0" bestFit="1" customWidth="1"/>
    <col min="14" max="14" width="16.375" style="0" customWidth="1"/>
    <col min="16" max="16" width="20.625" style="0" customWidth="1"/>
    <col min="17" max="17" width="11.50390625" style="0" bestFit="1" customWidth="1"/>
  </cols>
  <sheetData>
    <row r="1" spans="1:14" ht="15">
      <c r="A1" s="75"/>
      <c r="B1" s="75"/>
      <c r="C1" s="75"/>
      <c r="D1" s="75"/>
      <c r="E1" s="75"/>
      <c r="F1" s="75"/>
      <c r="G1" s="75"/>
      <c r="H1" s="75" t="s">
        <v>436</v>
      </c>
      <c r="I1" s="75"/>
      <c r="J1" s="75"/>
      <c r="K1" s="75"/>
      <c r="L1" s="75"/>
      <c r="M1" s="75"/>
      <c r="N1" s="75"/>
    </row>
    <row r="2" spans="1:14" ht="15">
      <c r="A2" s="75"/>
      <c r="B2" s="75"/>
      <c r="C2" s="75"/>
      <c r="D2" s="75"/>
      <c r="E2" s="75"/>
      <c r="F2" s="75"/>
      <c r="G2" s="75"/>
      <c r="H2" s="75"/>
      <c r="I2" s="75" t="s">
        <v>393</v>
      </c>
      <c r="J2" s="75"/>
      <c r="K2" s="75"/>
      <c r="L2" s="75"/>
      <c r="M2" s="75"/>
      <c r="N2" s="75"/>
    </row>
    <row r="3" spans="1:14" ht="15">
      <c r="A3" s="75"/>
      <c r="B3" s="75"/>
      <c r="C3" s="75"/>
      <c r="D3" s="75"/>
      <c r="E3" s="75"/>
      <c r="F3" s="75"/>
      <c r="G3" s="75"/>
      <c r="H3" s="75"/>
      <c r="I3" s="75"/>
      <c r="J3" s="75"/>
      <c r="K3" s="75"/>
      <c r="L3" s="75"/>
      <c r="M3" s="75"/>
      <c r="N3" s="75"/>
    </row>
    <row r="4" spans="1:14" ht="15">
      <c r="A4" s="106" t="s">
        <v>437</v>
      </c>
      <c r="B4" s="106"/>
      <c r="C4" s="75"/>
      <c r="D4" s="75"/>
      <c r="E4" s="75"/>
      <c r="F4" s="75"/>
      <c r="G4" s="75"/>
      <c r="H4" s="75"/>
      <c r="I4" s="75"/>
      <c r="J4" s="75"/>
      <c r="K4" s="75"/>
      <c r="L4" s="75"/>
      <c r="M4" s="75"/>
      <c r="N4" s="75"/>
    </row>
    <row r="5" spans="1:14" ht="15">
      <c r="A5" s="106"/>
      <c r="B5" s="106" t="s">
        <v>438</v>
      </c>
      <c r="C5" s="75"/>
      <c r="D5" s="75"/>
      <c r="E5" s="75"/>
      <c r="F5" s="75"/>
      <c r="G5" s="75"/>
      <c r="H5" s="75"/>
      <c r="I5" s="75"/>
      <c r="J5" s="75"/>
      <c r="K5" s="75"/>
      <c r="L5" s="75"/>
      <c r="M5" s="75"/>
      <c r="N5" s="75"/>
    </row>
    <row r="6" spans="1:14" ht="15">
      <c r="A6" s="75"/>
      <c r="B6" s="75"/>
      <c r="C6" s="75"/>
      <c r="D6" s="75"/>
      <c r="E6" s="75"/>
      <c r="F6" s="75"/>
      <c r="G6" s="75"/>
      <c r="H6" s="75"/>
      <c r="I6" s="75"/>
      <c r="J6" s="75"/>
      <c r="K6" s="75"/>
      <c r="L6" s="75"/>
      <c r="M6" s="75"/>
      <c r="N6" s="75"/>
    </row>
    <row r="7" spans="1:14" ht="15">
      <c r="A7" s="106" t="s">
        <v>439</v>
      </c>
      <c r="B7" s="75"/>
      <c r="C7" s="75"/>
      <c r="D7" s="75"/>
      <c r="E7" s="75"/>
      <c r="F7" s="75"/>
      <c r="G7" s="75"/>
      <c r="H7" s="75"/>
      <c r="I7" s="75"/>
      <c r="J7" s="75"/>
      <c r="K7" s="75"/>
      <c r="L7" s="75"/>
      <c r="M7" s="75"/>
      <c r="N7" s="75"/>
    </row>
    <row r="8" spans="1:14" ht="15">
      <c r="A8" s="106" t="s">
        <v>440</v>
      </c>
      <c r="B8" s="75"/>
      <c r="C8" s="75"/>
      <c r="D8" s="75"/>
      <c r="E8" s="75"/>
      <c r="F8" s="75"/>
      <c r="G8" s="75"/>
      <c r="H8" s="75"/>
      <c r="I8" s="75"/>
      <c r="J8" s="75"/>
      <c r="K8" s="75"/>
      <c r="L8" s="75"/>
      <c r="M8" s="75"/>
      <c r="N8" s="75"/>
    </row>
    <row r="9" spans="1:14" ht="15">
      <c r="A9" s="75"/>
      <c r="B9" s="75"/>
      <c r="C9" s="75"/>
      <c r="D9" s="75"/>
      <c r="E9" s="75"/>
      <c r="F9" s="75"/>
      <c r="G9" s="75"/>
      <c r="H9" s="75"/>
      <c r="I9" s="75"/>
      <c r="J9" s="75"/>
      <c r="K9" s="75"/>
      <c r="L9" s="75"/>
      <c r="M9" s="75"/>
      <c r="N9" s="75"/>
    </row>
    <row r="10" spans="1:14" ht="15">
      <c r="A10" s="75"/>
      <c r="B10" s="75"/>
      <c r="C10" s="75"/>
      <c r="D10" s="106" t="s">
        <v>441</v>
      </c>
      <c r="E10" s="75"/>
      <c r="F10" s="75"/>
      <c r="G10" s="75"/>
      <c r="H10" s="75"/>
      <c r="I10" s="75"/>
      <c r="J10" s="75"/>
      <c r="K10" s="75"/>
      <c r="L10" s="75"/>
      <c r="M10" s="75"/>
      <c r="N10" s="75"/>
    </row>
    <row r="11" spans="1:14" ht="15">
      <c r="A11" s="75"/>
      <c r="B11" s="75"/>
      <c r="C11" s="75"/>
      <c r="D11" s="75"/>
      <c r="E11" s="75"/>
      <c r="F11" s="75"/>
      <c r="G11" s="75"/>
      <c r="H11" s="75"/>
      <c r="I11" s="75"/>
      <c r="J11" s="75"/>
      <c r="K11" s="75"/>
      <c r="L11" s="75"/>
      <c r="M11" s="75"/>
      <c r="N11" s="75"/>
    </row>
    <row r="12" spans="1:14" ht="15">
      <c r="A12" s="612" t="s">
        <v>396</v>
      </c>
      <c r="B12" s="612" t="s">
        <v>442</v>
      </c>
      <c r="C12" s="612" t="s">
        <v>443</v>
      </c>
      <c r="D12" s="612" t="s">
        <v>444</v>
      </c>
      <c r="E12" s="614" t="s">
        <v>445</v>
      </c>
      <c r="F12" s="615"/>
      <c r="G12" s="615"/>
      <c r="H12" s="616"/>
      <c r="I12" s="612" t="s">
        <v>446</v>
      </c>
      <c r="J12" s="612" t="s">
        <v>447</v>
      </c>
      <c r="K12" s="612" t="s">
        <v>448</v>
      </c>
      <c r="L12" s="612" t="s">
        <v>449</v>
      </c>
      <c r="M12" s="75"/>
      <c r="N12" s="75"/>
    </row>
    <row r="13" spans="1:14" ht="90">
      <c r="A13" s="613"/>
      <c r="B13" s="613"/>
      <c r="C13" s="613"/>
      <c r="D13" s="613"/>
      <c r="E13" s="77" t="s">
        <v>450</v>
      </c>
      <c r="F13" s="77" t="s">
        <v>451</v>
      </c>
      <c r="G13" s="77" t="s">
        <v>452</v>
      </c>
      <c r="H13" s="77" t="s">
        <v>453</v>
      </c>
      <c r="I13" s="613"/>
      <c r="J13" s="613"/>
      <c r="K13" s="613"/>
      <c r="L13" s="613"/>
      <c r="M13" s="75"/>
      <c r="N13" s="106"/>
    </row>
    <row r="14" spans="1:14" ht="15">
      <c r="A14" s="77">
        <v>1</v>
      </c>
      <c r="B14" s="77">
        <v>2</v>
      </c>
      <c r="C14" s="77">
        <v>3</v>
      </c>
      <c r="D14" s="77">
        <v>4</v>
      </c>
      <c r="E14" s="77">
        <v>5</v>
      </c>
      <c r="F14" s="77">
        <v>6</v>
      </c>
      <c r="G14" s="77">
        <v>7</v>
      </c>
      <c r="H14" s="77">
        <v>8</v>
      </c>
      <c r="I14" s="77">
        <v>9</v>
      </c>
      <c r="J14" s="77">
        <v>10</v>
      </c>
      <c r="K14" s="77">
        <v>11</v>
      </c>
      <c r="L14" s="77">
        <v>12</v>
      </c>
      <c r="M14" s="75"/>
      <c r="N14" s="75"/>
    </row>
    <row r="15" spans="1:14" ht="31.5" customHeight="1">
      <c r="A15" s="77"/>
      <c r="B15" s="89" t="s">
        <v>454</v>
      </c>
      <c r="C15" s="107"/>
      <c r="D15" s="107"/>
      <c r="E15" s="107"/>
      <c r="F15" s="107"/>
      <c r="G15" s="107"/>
      <c r="H15" s="107"/>
      <c r="I15" s="107"/>
      <c r="J15" s="107"/>
      <c r="K15" s="107"/>
      <c r="L15" s="107"/>
      <c r="M15" s="75"/>
      <c r="N15" s="75"/>
    </row>
    <row r="16" spans="1:14" ht="31.5" customHeight="1">
      <c r="A16" s="108" t="s">
        <v>401</v>
      </c>
      <c r="B16" s="109" t="s">
        <v>455</v>
      </c>
      <c r="C16" s="110">
        <f>C23</f>
        <v>60.37</v>
      </c>
      <c r="D16" s="111">
        <v>28</v>
      </c>
      <c r="E16" s="111">
        <v>5000</v>
      </c>
      <c r="F16" s="111">
        <v>0</v>
      </c>
      <c r="G16" s="111"/>
      <c r="H16" s="112">
        <f>E16-F16</f>
        <v>5000</v>
      </c>
      <c r="I16" s="112" t="e">
        <f>H16/F16*100</f>
        <v>#DIV/0!</v>
      </c>
      <c r="J16" s="112">
        <v>1.2</v>
      </c>
      <c r="K16" s="110">
        <f>D16*E16*(1+J16)*12-132021.51</f>
        <v>3563978.49</v>
      </c>
      <c r="L16" s="113">
        <f>ROUND(K16/12/D16,-3)</f>
        <v>11000</v>
      </c>
      <c r="M16" s="114"/>
      <c r="N16" s="115">
        <f>'стр.1_4'!FQ120/1.302-'1.1. (211)'!K16</f>
        <v>0.004623655695468187</v>
      </c>
    </row>
    <row r="17" spans="1:16" ht="15" customHeight="1">
      <c r="A17" s="116"/>
      <c r="B17" s="117" t="s">
        <v>456</v>
      </c>
      <c r="C17" s="118">
        <f>SUM(C16:C16)</f>
        <v>60.37</v>
      </c>
      <c r="D17" s="118">
        <f>SUM(D16:D16)</f>
        <v>28</v>
      </c>
      <c r="E17" s="118">
        <f>SUM(E16:E16)</f>
        <v>5000</v>
      </c>
      <c r="F17" s="118">
        <f>SUM(F16:F16)</f>
        <v>0</v>
      </c>
      <c r="G17" s="118"/>
      <c r="H17" s="118">
        <f>SUM(H16:H16)</f>
        <v>5000</v>
      </c>
      <c r="I17" s="118" t="e">
        <f>SUM(I16:I16)</f>
        <v>#DIV/0!</v>
      </c>
      <c r="J17" s="118"/>
      <c r="K17" s="119">
        <f>SUM(K16:K16)</f>
        <v>3563978.49</v>
      </c>
      <c r="L17" s="120">
        <f>L16</f>
        <v>11000</v>
      </c>
      <c r="M17" s="114"/>
      <c r="N17" s="115"/>
      <c r="P17" s="105"/>
    </row>
    <row r="18" spans="1:17" ht="31.5" customHeight="1">
      <c r="A18" s="77"/>
      <c r="B18" s="89" t="s">
        <v>457</v>
      </c>
      <c r="C18" s="107"/>
      <c r="D18" s="107"/>
      <c r="E18" s="107"/>
      <c r="F18" s="107"/>
      <c r="G18" s="107"/>
      <c r="H18" s="107"/>
      <c r="I18" s="107"/>
      <c r="J18" s="107"/>
      <c r="K18" s="107"/>
      <c r="L18" s="107"/>
      <c r="M18" s="75"/>
      <c r="N18" s="75"/>
      <c r="P18" s="105">
        <f>K16+'1.4. (213)'!D18</f>
        <v>4640300.0039800005</v>
      </c>
      <c r="Q18" s="105">
        <f>'стр.1_4'!FQ120-P18</f>
        <v>-0.003980000503361225</v>
      </c>
    </row>
    <row r="19" spans="1:14" ht="25.5" customHeight="1">
      <c r="A19" s="108" t="s">
        <v>401</v>
      </c>
      <c r="B19" s="109" t="s">
        <v>455</v>
      </c>
      <c r="C19" s="110">
        <f>C23</f>
        <v>60.37</v>
      </c>
      <c r="D19" s="111">
        <v>28</v>
      </c>
      <c r="E19" s="111">
        <v>500</v>
      </c>
      <c r="F19" s="111">
        <v>0</v>
      </c>
      <c r="G19" s="111"/>
      <c r="H19" s="112">
        <f>E19-F19</f>
        <v>500</v>
      </c>
      <c r="I19" s="112" t="e">
        <f>H19/F19*100</f>
        <v>#DIV/0!</v>
      </c>
      <c r="J19" s="112">
        <v>0.1</v>
      </c>
      <c r="K19" s="110">
        <f>D19*E19*(1+J19)*12-22818.43</f>
        <v>161981.57000000004</v>
      </c>
      <c r="L19" s="113">
        <f>ROUND(K19/D19/12,-2)</f>
        <v>500</v>
      </c>
      <c r="M19" s="114"/>
      <c r="N19" s="115">
        <f>'стр.1_4'!FR121/1.302-K20</f>
        <v>-0.0031797235424164683</v>
      </c>
    </row>
    <row r="20" spans="1:14" ht="15" customHeight="1">
      <c r="A20" s="116"/>
      <c r="B20" s="117" t="s">
        <v>456</v>
      </c>
      <c r="C20" s="118">
        <f>SUM(C19:C19)</f>
        <v>60.37</v>
      </c>
      <c r="D20" s="118">
        <f>SUM(D19:D19)</f>
        <v>28</v>
      </c>
      <c r="E20" s="118">
        <f>SUM(E19:E19)</f>
        <v>500</v>
      </c>
      <c r="F20" s="118">
        <f>SUM(F19:F19)</f>
        <v>0</v>
      </c>
      <c r="G20" s="118"/>
      <c r="H20" s="118">
        <f>SUM(H19:H19)</f>
        <v>500</v>
      </c>
      <c r="I20" s="118" t="e">
        <f>SUM(I19:I19)</f>
        <v>#DIV/0!</v>
      </c>
      <c r="J20" s="118"/>
      <c r="K20" s="119">
        <f>SUM(K19:K19)</f>
        <v>161981.57000000004</v>
      </c>
      <c r="L20" s="120">
        <f>L19</f>
        <v>500</v>
      </c>
      <c r="M20" s="114"/>
      <c r="N20" s="115"/>
    </row>
    <row r="21" spans="1:14" ht="15" customHeight="1">
      <c r="A21" s="77"/>
      <c r="B21" s="89" t="s">
        <v>458</v>
      </c>
      <c r="C21" s="107"/>
      <c r="D21" s="107"/>
      <c r="E21" s="107"/>
      <c r="F21" s="107"/>
      <c r="G21" s="107"/>
      <c r="H21" s="107"/>
      <c r="I21" s="107"/>
      <c r="J21" s="107"/>
      <c r="K21" s="107"/>
      <c r="L21" s="107"/>
      <c r="M21" s="75"/>
      <c r="N21" s="75"/>
    </row>
    <row r="22" spans="1:14" ht="15" customHeight="1">
      <c r="A22" s="121" t="s">
        <v>401</v>
      </c>
      <c r="B22" s="122" t="s">
        <v>459</v>
      </c>
      <c r="C22" s="110">
        <v>4.5</v>
      </c>
      <c r="D22" s="112">
        <v>4</v>
      </c>
      <c r="E22" s="112">
        <v>37000</v>
      </c>
      <c r="F22" s="112">
        <f>57847/D22</f>
        <v>14461.75</v>
      </c>
      <c r="G22" s="112"/>
      <c r="H22" s="112">
        <f>E22-F22</f>
        <v>22538.25</v>
      </c>
      <c r="I22" s="112">
        <f>H22/F22*100</f>
        <v>155.847321382267</v>
      </c>
      <c r="J22" s="112">
        <v>1.3</v>
      </c>
      <c r="K22" s="110">
        <f>D22*E22*(1+J22)*12</f>
        <v>4084800</v>
      </c>
      <c r="L22" s="113">
        <f aca="true" t="shared" si="0" ref="L22:L27">K22/D22/12</f>
        <v>85100</v>
      </c>
      <c r="M22" s="114"/>
      <c r="N22" s="115">
        <f>'стр.1_4'!FJ114/1.302+'стр.1_4'!FL77</f>
        <v>45886175.115207374</v>
      </c>
    </row>
    <row r="23" spans="1:16" ht="15" customHeight="1">
      <c r="A23" s="108" t="s">
        <v>403</v>
      </c>
      <c r="B23" s="109" t="s">
        <v>455</v>
      </c>
      <c r="C23" s="110">
        <f>60.37</f>
        <v>60.37</v>
      </c>
      <c r="D23" s="111">
        <v>42</v>
      </c>
      <c r="E23" s="111">
        <v>25200</v>
      </c>
      <c r="F23" s="111">
        <f>502850/D23</f>
        <v>11972.619047619048</v>
      </c>
      <c r="G23" s="111"/>
      <c r="H23" s="112">
        <f>E23-F23</f>
        <v>13227.380952380952</v>
      </c>
      <c r="I23" s="112">
        <f>H23/F23*100</f>
        <v>110.48026250372875</v>
      </c>
      <c r="J23" s="112">
        <v>1.3</v>
      </c>
      <c r="K23" s="110">
        <f>D23*E23*(1+J23)*12+2253648.71-51000-46080+194456.99+3366661.42</f>
        <v>34929527.12</v>
      </c>
      <c r="L23" s="113">
        <f t="shared" si="0"/>
        <v>69304.61730158729</v>
      </c>
      <c r="M23" s="114"/>
      <c r="N23" s="115">
        <f>K27-N22</f>
        <v>0.004792623221874237</v>
      </c>
      <c r="P23" s="81"/>
    </row>
    <row r="24" spans="1:16" ht="27" customHeight="1">
      <c r="A24" s="108" t="s">
        <v>405</v>
      </c>
      <c r="B24" s="109" t="s">
        <v>460</v>
      </c>
      <c r="C24" s="110">
        <v>0</v>
      </c>
      <c r="D24" s="123">
        <v>0</v>
      </c>
      <c r="E24" s="111"/>
      <c r="F24" s="111"/>
      <c r="G24" s="111"/>
      <c r="H24" s="112">
        <f>E24-F24</f>
        <v>0</v>
      </c>
      <c r="I24" s="112" t="e">
        <f>H24/F24*100</f>
        <v>#DIV/0!</v>
      </c>
      <c r="J24" s="112">
        <v>1.3</v>
      </c>
      <c r="K24" s="110">
        <f>D24*E24*(1+J24)*12</f>
        <v>0</v>
      </c>
      <c r="L24" s="113" t="e">
        <f t="shared" si="0"/>
        <v>#DIV/0!</v>
      </c>
      <c r="M24" s="114"/>
      <c r="N24" s="75"/>
      <c r="P24" s="81"/>
    </row>
    <row r="25" spans="1:17" ht="27" customHeight="1">
      <c r="A25" s="108" t="s">
        <v>407</v>
      </c>
      <c r="B25" s="109" t="s">
        <v>461</v>
      </c>
      <c r="C25" s="110">
        <v>2</v>
      </c>
      <c r="D25" s="111">
        <v>2</v>
      </c>
      <c r="E25" s="111">
        <v>16490</v>
      </c>
      <c r="F25" s="111">
        <f>10424/D25</f>
        <v>5212</v>
      </c>
      <c r="G25" s="111"/>
      <c r="H25" s="112">
        <f>E25-F25</f>
        <v>11278</v>
      </c>
      <c r="I25" s="112">
        <f>H25/F25*100</f>
        <v>216.3852647735994</v>
      </c>
      <c r="J25" s="112">
        <v>1.3</v>
      </c>
      <c r="K25" s="110">
        <f>D25*E25*(1+J25)*12</f>
        <v>910248</v>
      </c>
      <c r="L25" s="113">
        <f t="shared" si="0"/>
        <v>37927</v>
      </c>
      <c r="M25" s="114"/>
      <c r="N25" s="115"/>
      <c r="Q25" s="105"/>
    </row>
    <row r="26" spans="1:14" ht="15" customHeight="1">
      <c r="A26" s="108" t="s">
        <v>409</v>
      </c>
      <c r="B26" s="109" t="s">
        <v>462</v>
      </c>
      <c r="C26" s="110">
        <v>16</v>
      </c>
      <c r="D26" s="111">
        <v>16</v>
      </c>
      <c r="E26" s="111">
        <v>13500</v>
      </c>
      <c r="F26" s="111">
        <f>60272/D26</f>
        <v>3767</v>
      </c>
      <c r="G26" s="111"/>
      <c r="H26" s="112">
        <f>E26-F26</f>
        <v>9733</v>
      </c>
      <c r="I26" s="112">
        <f>H26/F26*100</f>
        <v>258.37536501194586</v>
      </c>
      <c r="J26" s="112">
        <v>1.3</v>
      </c>
      <c r="K26" s="110">
        <f>D26*E26*(1+J26)*12</f>
        <v>5961599.999999999</v>
      </c>
      <c r="L26" s="113">
        <f t="shared" si="0"/>
        <v>31049.999999999996</v>
      </c>
      <c r="M26" s="114"/>
      <c r="N26" s="75"/>
    </row>
    <row r="27" spans="1:14" ht="15" customHeight="1">
      <c r="A27" s="116"/>
      <c r="B27" s="117" t="s">
        <v>456</v>
      </c>
      <c r="C27" s="118">
        <f>SUM(C22:C26)</f>
        <v>82.87</v>
      </c>
      <c r="D27" s="118">
        <f aca="true" t="shared" si="1" ref="D27:K27">SUM(D22:D26)</f>
        <v>64</v>
      </c>
      <c r="E27" s="118">
        <f t="shared" si="1"/>
        <v>92190</v>
      </c>
      <c r="F27" s="118">
        <f t="shared" si="1"/>
        <v>35413.369047619046</v>
      </c>
      <c r="G27" s="118"/>
      <c r="H27" s="118">
        <f t="shared" si="1"/>
        <v>56776.630952380954</v>
      </c>
      <c r="I27" s="118" t="e">
        <f t="shared" si="1"/>
        <v>#DIV/0!</v>
      </c>
      <c r="J27" s="118"/>
      <c r="K27" s="119">
        <f t="shared" si="1"/>
        <v>45886175.12</v>
      </c>
      <c r="L27" s="120">
        <f t="shared" si="0"/>
        <v>59747.62385416666</v>
      </c>
      <c r="M27" s="114"/>
      <c r="N27" s="115"/>
    </row>
    <row r="28" spans="1:14" ht="15" customHeight="1">
      <c r="A28" s="77"/>
      <c r="B28" s="124" t="s">
        <v>463</v>
      </c>
      <c r="C28" s="107"/>
      <c r="D28" s="107"/>
      <c r="E28" s="107"/>
      <c r="F28" s="107"/>
      <c r="G28" s="107"/>
      <c r="H28" s="107"/>
      <c r="I28" s="107"/>
      <c r="J28" s="107"/>
      <c r="K28" s="107"/>
      <c r="L28" s="107"/>
      <c r="M28" s="114"/>
      <c r="N28" s="75"/>
    </row>
    <row r="29" spans="1:14" ht="15" customHeight="1">
      <c r="A29" s="121" t="s">
        <v>401</v>
      </c>
      <c r="B29" s="122" t="s">
        <v>459</v>
      </c>
      <c r="C29" s="125"/>
      <c r="D29" s="112">
        <v>3</v>
      </c>
      <c r="E29" s="112">
        <v>1259</v>
      </c>
      <c r="F29" s="112">
        <v>0</v>
      </c>
      <c r="G29" s="112"/>
      <c r="H29" s="112">
        <f>E29-F29</f>
        <v>1259</v>
      </c>
      <c r="I29" s="112"/>
      <c r="J29" s="112">
        <v>0</v>
      </c>
      <c r="K29" s="113">
        <f>D29*E29*(1+J29)*12</f>
        <v>45324</v>
      </c>
      <c r="L29" s="113">
        <f>K29/D29/12</f>
        <v>1259</v>
      </c>
      <c r="M29" s="114"/>
      <c r="N29" s="115"/>
    </row>
    <row r="30" spans="1:14" ht="15" customHeight="1">
      <c r="A30" s="108" t="s">
        <v>403</v>
      </c>
      <c r="B30" s="109" t="s">
        <v>455</v>
      </c>
      <c r="C30" s="125"/>
      <c r="D30" s="111">
        <v>45</v>
      </c>
      <c r="E30" s="111">
        <v>1134</v>
      </c>
      <c r="F30" s="111">
        <v>0</v>
      </c>
      <c r="G30" s="111"/>
      <c r="H30" s="112">
        <f>E30-F30</f>
        <v>1134</v>
      </c>
      <c r="I30" s="112"/>
      <c r="J30" s="112">
        <v>0</v>
      </c>
      <c r="K30" s="113">
        <f>D30*E30*(1+J30)*12</f>
        <v>612360</v>
      </c>
      <c r="L30" s="113">
        <f>K30/D30/12</f>
        <v>1134</v>
      </c>
      <c r="M30" s="114"/>
      <c r="N30" s="75"/>
    </row>
    <row r="31" spans="1:14" ht="27" customHeight="1">
      <c r="A31" s="108" t="s">
        <v>405</v>
      </c>
      <c r="B31" s="109" t="s">
        <v>460</v>
      </c>
      <c r="C31" s="110"/>
      <c r="D31" s="111"/>
      <c r="E31" s="111"/>
      <c r="F31" s="111"/>
      <c r="G31" s="111"/>
      <c r="H31" s="112"/>
      <c r="I31" s="112"/>
      <c r="J31" s="112"/>
      <c r="K31" s="113"/>
      <c r="L31" s="113"/>
      <c r="M31" s="114"/>
      <c r="N31" s="115"/>
    </row>
    <row r="32" spans="1:14" ht="28.5" customHeight="1">
      <c r="A32" s="108" t="s">
        <v>407</v>
      </c>
      <c r="B32" s="109" t="s">
        <v>461</v>
      </c>
      <c r="C32" s="110">
        <v>0.5</v>
      </c>
      <c r="D32" s="111">
        <v>0.5</v>
      </c>
      <c r="E32" s="111">
        <v>14800</v>
      </c>
      <c r="F32" s="111">
        <f>7397/D32</f>
        <v>14794</v>
      </c>
      <c r="G32" s="111"/>
      <c r="H32" s="112">
        <f>E32-F32</f>
        <v>6</v>
      </c>
      <c r="I32" s="112"/>
      <c r="J32" s="112">
        <v>1.3</v>
      </c>
      <c r="K32" s="113">
        <f>D32*E32*(1+J32)*12</f>
        <v>204240</v>
      </c>
      <c r="L32" s="113">
        <f>K32/D32/12</f>
        <v>34040</v>
      </c>
      <c r="M32" s="114"/>
      <c r="N32" s="75">
        <f>'стр.1_4'!FM77+'стр.1_4'!FN77+'стр.1_4'!FO77</f>
        <v>4186100</v>
      </c>
    </row>
    <row r="33" spans="1:14" ht="15" customHeight="1">
      <c r="A33" s="108" t="s">
        <v>409</v>
      </c>
      <c r="B33" s="109" t="s">
        <v>462</v>
      </c>
      <c r="C33" s="110">
        <v>11</v>
      </c>
      <c r="D33" s="111">
        <v>11</v>
      </c>
      <c r="E33" s="111">
        <v>8800</v>
      </c>
      <c r="F33" s="111">
        <f>43252/D33</f>
        <v>3932</v>
      </c>
      <c r="G33" s="111"/>
      <c r="H33" s="112">
        <f>E33-F33</f>
        <v>4868</v>
      </c>
      <c r="I33" s="112">
        <f>H33/F33*100</f>
        <v>123.80467955239065</v>
      </c>
      <c r="J33" s="112">
        <v>1.3</v>
      </c>
      <c r="K33" s="113">
        <f>D33*E33*(1+J33)*12+282796+139500+253000-3841-18959</f>
        <v>3324175.9999999995</v>
      </c>
      <c r="L33" s="113">
        <f>K33/D33/12</f>
        <v>25183.15151515151</v>
      </c>
      <c r="M33" s="114"/>
      <c r="N33" s="115">
        <f>K34-N32</f>
        <v>0</v>
      </c>
    </row>
    <row r="34" spans="1:14" ht="15" customHeight="1">
      <c r="A34" s="116"/>
      <c r="B34" s="117" t="s">
        <v>456</v>
      </c>
      <c r="C34" s="119">
        <f aca="true" t="shared" si="2" ref="C34:I34">C29+C30+C31+C32+C33</f>
        <v>11.5</v>
      </c>
      <c r="D34" s="118">
        <f t="shared" si="2"/>
        <v>59.5</v>
      </c>
      <c r="E34" s="118">
        <f t="shared" si="2"/>
        <v>25993</v>
      </c>
      <c r="F34" s="118">
        <f t="shared" si="2"/>
        <v>18726</v>
      </c>
      <c r="G34" s="118">
        <f t="shared" si="2"/>
        <v>0</v>
      </c>
      <c r="H34" s="118">
        <f t="shared" si="2"/>
        <v>7267</v>
      </c>
      <c r="I34" s="118">
        <f t="shared" si="2"/>
        <v>123.80467955239065</v>
      </c>
      <c r="J34" s="118"/>
      <c r="K34" s="119">
        <f>K29+K30+K31+K32+K33</f>
        <v>4186099.9999999995</v>
      </c>
      <c r="L34" s="126">
        <f>L29+L30+L31+L32+L33</f>
        <v>61616.151515151505</v>
      </c>
      <c r="M34" s="114"/>
      <c r="N34" s="115"/>
    </row>
    <row r="35" spans="1:14" ht="45" customHeight="1">
      <c r="A35" s="77"/>
      <c r="B35" s="124" t="s">
        <v>464</v>
      </c>
      <c r="C35" s="107"/>
      <c r="D35" s="107"/>
      <c r="E35" s="107"/>
      <c r="F35" s="107"/>
      <c r="G35" s="107"/>
      <c r="H35" s="107"/>
      <c r="I35" s="107"/>
      <c r="J35" s="107"/>
      <c r="K35" s="107"/>
      <c r="L35" s="107"/>
      <c r="M35" s="114"/>
      <c r="N35" s="75"/>
    </row>
    <row r="36" spans="1:14" ht="15" customHeight="1">
      <c r="A36" s="121" t="s">
        <v>401</v>
      </c>
      <c r="B36" s="122" t="s">
        <v>459</v>
      </c>
      <c r="C36" s="125"/>
      <c r="D36" s="112"/>
      <c r="E36" s="112"/>
      <c r="F36" s="112"/>
      <c r="G36" s="112"/>
      <c r="H36" s="112"/>
      <c r="I36" s="112"/>
      <c r="J36" s="112"/>
      <c r="K36" s="113"/>
      <c r="L36" s="113"/>
      <c r="M36" s="114"/>
      <c r="N36" s="75"/>
    </row>
    <row r="37" spans="1:14" ht="15" customHeight="1">
      <c r="A37" s="108" t="s">
        <v>403</v>
      </c>
      <c r="B37" s="109" t="s">
        <v>455</v>
      </c>
      <c r="C37" s="110"/>
      <c r="D37" s="123">
        <v>2</v>
      </c>
      <c r="E37" s="111">
        <v>1667</v>
      </c>
      <c r="F37" s="111">
        <v>0</v>
      </c>
      <c r="G37" s="111"/>
      <c r="H37" s="112">
        <f>E37-F37</f>
        <v>1667</v>
      </c>
      <c r="I37" s="112"/>
      <c r="J37" s="112">
        <v>0</v>
      </c>
      <c r="K37" s="110">
        <f>D37*E37*(1+J37)*12-7490.28-17222.3+4704.58</f>
        <v>20000</v>
      </c>
      <c r="L37" s="113">
        <f>K37/D37/12</f>
        <v>833.3333333333334</v>
      </c>
      <c r="M37" s="114"/>
      <c r="N37" s="115">
        <f>'стр.1_4'!GU77-K41</f>
        <v>0</v>
      </c>
    </row>
    <row r="38" spans="1:14" ht="27.75" customHeight="1">
      <c r="A38" s="108" t="s">
        <v>405</v>
      </c>
      <c r="B38" s="127" t="s">
        <v>460</v>
      </c>
      <c r="C38" s="110"/>
      <c r="D38" s="111"/>
      <c r="E38" s="111"/>
      <c r="F38" s="111"/>
      <c r="G38" s="111"/>
      <c r="H38" s="112"/>
      <c r="I38" s="112"/>
      <c r="J38" s="112"/>
      <c r="K38" s="113"/>
      <c r="L38" s="113"/>
      <c r="M38" s="75"/>
      <c r="N38" s="75"/>
    </row>
    <row r="39" spans="1:14" ht="15" customHeight="1">
      <c r="A39" s="108" t="s">
        <v>407</v>
      </c>
      <c r="B39" s="127" t="s">
        <v>461</v>
      </c>
      <c r="C39" s="128"/>
      <c r="D39" s="129"/>
      <c r="E39" s="129"/>
      <c r="F39" s="129"/>
      <c r="G39" s="129"/>
      <c r="H39" s="130"/>
      <c r="I39" s="130"/>
      <c r="J39" s="130"/>
      <c r="K39" s="131"/>
      <c r="L39" s="131"/>
      <c r="M39" s="75"/>
      <c r="N39" s="75"/>
    </row>
    <row r="40" spans="1:14" ht="15" customHeight="1">
      <c r="A40" s="108" t="s">
        <v>409</v>
      </c>
      <c r="B40" s="127" t="s">
        <v>462</v>
      </c>
      <c r="C40" s="128"/>
      <c r="D40" s="129"/>
      <c r="E40" s="129"/>
      <c r="F40" s="129"/>
      <c r="G40" s="129"/>
      <c r="H40" s="130"/>
      <c r="I40" s="130"/>
      <c r="J40" s="130"/>
      <c r="K40" s="131"/>
      <c r="L40" s="131"/>
      <c r="M40" s="75"/>
      <c r="N40" s="75"/>
    </row>
    <row r="41" spans="1:14" ht="15" customHeight="1">
      <c r="A41" s="116"/>
      <c r="B41" s="116" t="s">
        <v>456</v>
      </c>
      <c r="C41" s="132">
        <f>C36+C37+C38+C39+C40</f>
        <v>0</v>
      </c>
      <c r="D41" s="132">
        <f aca="true" t="shared" si="3" ref="D41:I41">D36+D37+D38+D39+D40</f>
        <v>2</v>
      </c>
      <c r="E41" s="133">
        <f t="shared" si="3"/>
        <v>1667</v>
      </c>
      <c r="F41" s="133">
        <f t="shared" si="3"/>
        <v>0</v>
      </c>
      <c r="G41" s="133">
        <f t="shared" si="3"/>
        <v>0</v>
      </c>
      <c r="H41" s="133">
        <f t="shared" si="3"/>
        <v>1667</v>
      </c>
      <c r="I41" s="133">
        <f t="shared" si="3"/>
        <v>0</v>
      </c>
      <c r="J41" s="133"/>
      <c r="K41" s="132">
        <f>K36+K37+K38+K39+K40</f>
        <v>20000</v>
      </c>
      <c r="L41" s="134">
        <f>L36+L37+L38+L39+L40</f>
        <v>833.3333333333334</v>
      </c>
      <c r="M41" s="75"/>
      <c r="N41" s="75"/>
    </row>
    <row r="42" spans="1:14" ht="15" customHeight="1">
      <c r="A42" s="77"/>
      <c r="B42" s="89" t="s">
        <v>465</v>
      </c>
      <c r="C42" s="77"/>
      <c r="D42" s="77"/>
      <c r="E42" s="77"/>
      <c r="F42" s="77"/>
      <c r="G42" s="77"/>
      <c r="H42" s="77"/>
      <c r="I42" s="77"/>
      <c r="J42" s="77"/>
      <c r="K42" s="77"/>
      <c r="L42" s="77"/>
      <c r="M42" s="75"/>
      <c r="N42" s="75"/>
    </row>
    <row r="43" spans="1:14" ht="15" customHeight="1">
      <c r="A43" s="121" t="s">
        <v>401</v>
      </c>
      <c r="B43" s="79" t="s">
        <v>459</v>
      </c>
      <c r="C43" s="130">
        <f>C22+C29</f>
        <v>4.5</v>
      </c>
      <c r="D43" s="130">
        <f>D22</f>
        <v>4</v>
      </c>
      <c r="E43" s="130">
        <f>E22+E29+E36</f>
        <v>38259</v>
      </c>
      <c r="F43" s="130">
        <f>F22+F29+F36</f>
        <v>14461.75</v>
      </c>
      <c r="G43" s="130">
        <f>G22+G29</f>
        <v>0</v>
      </c>
      <c r="H43" s="130">
        <f>H22+H29+H36</f>
        <v>23797.25</v>
      </c>
      <c r="I43" s="130">
        <f>I22+I29+I36</f>
        <v>155.847321382267</v>
      </c>
      <c r="J43" s="130"/>
      <c r="K43" s="130">
        <f>K22+K29+K36</f>
        <v>4130124</v>
      </c>
      <c r="L43" s="131">
        <f aca="true" t="shared" si="4" ref="L43:L48">K43/D43/12</f>
        <v>86044.25</v>
      </c>
      <c r="M43" s="75"/>
      <c r="N43" s="75"/>
    </row>
    <row r="44" spans="1:14" ht="15" customHeight="1">
      <c r="A44" s="108" t="s">
        <v>403</v>
      </c>
      <c r="B44" s="127" t="s">
        <v>455</v>
      </c>
      <c r="C44" s="130">
        <f>C23+C30</f>
        <v>60.37</v>
      </c>
      <c r="D44" s="130">
        <f>D23</f>
        <v>42</v>
      </c>
      <c r="E44" s="130">
        <f>E16+E23+E30+E37+E19</f>
        <v>33501</v>
      </c>
      <c r="F44" s="130">
        <f>F16+F23+F30+F37+F19</f>
        <v>11972.619047619048</v>
      </c>
      <c r="G44" s="130">
        <f>G23+G30+G37</f>
        <v>0</v>
      </c>
      <c r="H44" s="130">
        <f>H16+H23+H30+H37+H19</f>
        <v>21528.380952380954</v>
      </c>
      <c r="I44" s="130" t="e">
        <f>I16+I23+I30+I37+I19</f>
        <v>#DIV/0!</v>
      </c>
      <c r="J44" s="130"/>
      <c r="K44" s="130">
        <f>K16+K23+K30+K37+K19</f>
        <v>39287847.18</v>
      </c>
      <c r="L44" s="131">
        <f t="shared" si="4"/>
        <v>77952.07773809523</v>
      </c>
      <c r="M44" s="75"/>
      <c r="N44" s="135"/>
    </row>
    <row r="45" spans="1:14" ht="31.5" customHeight="1">
      <c r="A45" s="108" t="s">
        <v>405</v>
      </c>
      <c r="B45" s="127" t="s">
        <v>460</v>
      </c>
      <c r="C45" s="128">
        <f>C24+C31</f>
        <v>0</v>
      </c>
      <c r="D45" s="128">
        <f aca="true" t="shared" si="5" ref="D45:G47">D24+D31</f>
        <v>0</v>
      </c>
      <c r="E45" s="130">
        <f aca="true" t="shared" si="6" ref="E45:F47">E24+E31+E38</f>
        <v>0</v>
      </c>
      <c r="F45" s="130">
        <f t="shared" si="6"/>
        <v>0</v>
      </c>
      <c r="G45" s="130">
        <f t="shared" si="5"/>
        <v>0</v>
      </c>
      <c r="H45" s="130">
        <f aca="true" t="shared" si="7" ref="H45:I47">H24+H31+H38</f>
        <v>0</v>
      </c>
      <c r="I45" s="130" t="e">
        <f t="shared" si="7"/>
        <v>#DIV/0!</v>
      </c>
      <c r="J45" s="130"/>
      <c r="K45" s="130">
        <f>K24+K31+K38</f>
        <v>0</v>
      </c>
      <c r="L45" s="131" t="e">
        <f t="shared" si="4"/>
        <v>#DIV/0!</v>
      </c>
      <c r="M45" s="75"/>
      <c r="N45" s="135"/>
    </row>
    <row r="46" spans="1:14" ht="32.25" customHeight="1">
      <c r="A46" s="108" t="s">
        <v>407</v>
      </c>
      <c r="B46" s="127" t="s">
        <v>461</v>
      </c>
      <c r="C46" s="130">
        <f>C25+C32</f>
        <v>2.5</v>
      </c>
      <c r="D46" s="130">
        <f t="shared" si="5"/>
        <v>2.5</v>
      </c>
      <c r="E46" s="130">
        <f t="shared" si="6"/>
        <v>31290</v>
      </c>
      <c r="F46" s="130">
        <f t="shared" si="6"/>
        <v>20006</v>
      </c>
      <c r="G46" s="130">
        <f t="shared" si="5"/>
        <v>0</v>
      </c>
      <c r="H46" s="130">
        <f t="shared" si="7"/>
        <v>11284</v>
      </c>
      <c r="I46" s="130">
        <f t="shared" si="7"/>
        <v>216.3852647735994</v>
      </c>
      <c r="J46" s="130"/>
      <c r="K46" s="130">
        <f>K25+K32+K39</f>
        <v>1114488</v>
      </c>
      <c r="L46" s="131">
        <f t="shared" si="4"/>
        <v>37149.6</v>
      </c>
      <c r="M46" s="75"/>
      <c r="N46" s="75"/>
    </row>
    <row r="47" spans="1:14" ht="15" customHeight="1">
      <c r="A47" s="108" t="s">
        <v>409</v>
      </c>
      <c r="B47" s="127" t="s">
        <v>462</v>
      </c>
      <c r="C47" s="130">
        <f>C26+C33</f>
        <v>27</v>
      </c>
      <c r="D47" s="130">
        <f t="shared" si="5"/>
        <v>27</v>
      </c>
      <c r="E47" s="130">
        <f t="shared" si="6"/>
        <v>22300</v>
      </c>
      <c r="F47" s="130">
        <f t="shared" si="6"/>
        <v>7699</v>
      </c>
      <c r="G47" s="130">
        <f t="shared" si="5"/>
        <v>0</v>
      </c>
      <c r="H47" s="130">
        <f t="shared" si="7"/>
        <v>14601</v>
      </c>
      <c r="I47" s="130">
        <f t="shared" si="7"/>
        <v>382.1800445643365</v>
      </c>
      <c r="J47" s="130"/>
      <c r="K47" s="130">
        <f>K26+K33+K40</f>
        <v>9285775.999999998</v>
      </c>
      <c r="L47" s="131">
        <f t="shared" si="4"/>
        <v>28659.802469135797</v>
      </c>
      <c r="M47" s="75"/>
      <c r="N47" s="75"/>
    </row>
    <row r="48" spans="1:14" ht="15" customHeight="1">
      <c r="A48" s="116"/>
      <c r="B48" s="116" t="s">
        <v>456</v>
      </c>
      <c r="C48" s="271">
        <f>SUM(C43:C47)</f>
        <v>94.37</v>
      </c>
      <c r="D48" s="136">
        <f aca="true" t="shared" si="8" ref="D48:I48">SUM(D43:D47)</f>
        <v>75.5</v>
      </c>
      <c r="E48" s="136">
        <f>SUM(E43:E47)</f>
        <v>125350</v>
      </c>
      <c r="F48" s="136">
        <f>SUM(F43:F47)</f>
        <v>54139.369047619046</v>
      </c>
      <c r="G48" s="136">
        <f t="shared" si="8"/>
        <v>0</v>
      </c>
      <c r="H48" s="136">
        <f t="shared" si="8"/>
        <v>71210.63095238095</v>
      </c>
      <c r="I48" s="136" t="e">
        <f t="shared" si="8"/>
        <v>#DIV/0!</v>
      </c>
      <c r="J48" s="136"/>
      <c r="K48" s="136">
        <f>SUM(K43:K47)</f>
        <v>53818235.18</v>
      </c>
      <c r="L48" s="137">
        <f t="shared" si="4"/>
        <v>59402.025584988965</v>
      </c>
      <c r="M48" s="75"/>
      <c r="N48" s="138">
        <f>'стр.1_4'!DF62-K48-D50-D51-D56-D57-D58-D52-D53</f>
        <v>-0.0033486932516098022</v>
      </c>
    </row>
    <row r="49" spans="1:14" ht="15">
      <c r="A49" s="75"/>
      <c r="B49" s="75"/>
      <c r="C49" s="75"/>
      <c r="D49" s="75"/>
      <c r="E49" s="75"/>
      <c r="F49" s="75"/>
      <c r="G49" s="75"/>
      <c r="H49" s="75"/>
      <c r="I49" s="75"/>
      <c r="J49" s="75"/>
      <c r="K49" s="75"/>
      <c r="L49" s="75"/>
      <c r="M49" s="75"/>
      <c r="N49" s="75"/>
    </row>
    <row r="50" spans="1:14" ht="15">
      <c r="A50" s="75"/>
      <c r="B50" s="106" t="s">
        <v>466</v>
      </c>
      <c r="C50" s="75"/>
      <c r="D50" s="272">
        <f>'стр.1_4'!GD77</f>
        <v>0</v>
      </c>
      <c r="E50" s="75"/>
      <c r="F50" s="75"/>
      <c r="G50" s="75"/>
      <c r="H50" s="75"/>
      <c r="I50" s="75"/>
      <c r="J50" s="75"/>
      <c r="K50" s="75"/>
      <c r="L50" s="75"/>
      <c r="M50" s="75"/>
      <c r="N50" s="139">
        <f>K48+D50+D51+D56+D57+D58+D52+D53</f>
        <v>53818235.18</v>
      </c>
    </row>
    <row r="51" spans="1:16" ht="15">
      <c r="A51" s="75"/>
      <c r="B51" s="106" t="s">
        <v>334</v>
      </c>
      <c r="C51" s="75"/>
      <c r="D51" s="272">
        <f>'стр.1_4'!GC77+'стр.1_4'!GJ77+'стр.1_4'!GK77</f>
        <v>0</v>
      </c>
      <c r="E51" s="75"/>
      <c r="F51" s="75"/>
      <c r="G51" s="75"/>
      <c r="H51" s="75"/>
      <c r="I51" s="75"/>
      <c r="J51" s="75"/>
      <c r="K51" s="75"/>
      <c r="L51" s="75"/>
      <c r="M51" s="75"/>
      <c r="N51" s="75"/>
      <c r="P51" s="91"/>
    </row>
    <row r="52" spans="1:14" ht="15">
      <c r="A52" s="75"/>
      <c r="B52" s="75" t="s">
        <v>756</v>
      </c>
      <c r="C52" s="75"/>
      <c r="D52" s="114">
        <f>'стр.1_4'!GE77+'стр.1_4'!GM77</f>
        <v>0</v>
      </c>
      <c r="E52" s="75"/>
      <c r="F52" s="75"/>
      <c r="G52" s="75"/>
      <c r="H52" s="75"/>
      <c r="I52" s="75"/>
      <c r="J52" s="75"/>
      <c r="K52" s="75"/>
      <c r="L52" s="75"/>
      <c r="M52" s="75"/>
      <c r="N52" s="75"/>
    </row>
    <row r="53" spans="1:14" ht="15">
      <c r="A53" s="75"/>
      <c r="B53" s="75" t="s">
        <v>773</v>
      </c>
      <c r="C53" s="75"/>
      <c r="D53" s="114">
        <v>0</v>
      </c>
      <c r="E53" s="75"/>
      <c r="F53" s="75"/>
      <c r="G53" s="75"/>
      <c r="H53" s="75"/>
      <c r="I53" s="75"/>
      <c r="J53" s="75"/>
      <c r="K53" s="75"/>
      <c r="L53" s="75"/>
      <c r="M53" s="75"/>
      <c r="N53" s="138"/>
    </row>
    <row r="54" spans="1:14" ht="15">
      <c r="A54" s="75"/>
      <c r="B54" s="75"/>
      <c r="C54" s="75"/>
      <c r="D54" s="114"/>
      <c r="E54" s="75"/>
      <c r="F54" s="75"/>
      <c r="G54" s="115"/>
      <c r="H54" s="75"/>
      <c r="I54" s="75"/>
      <c r="J54" s="75"/>
      <c r="K54" s="75"/>
      <c r="L54" s="75"/>
      <c r="M54" s="75"/>
      <c r="N54" s="75"/>
    </row>
    <row r="55" spans="1:14" ht="15">
      <c r="A55" s="75"/>
      <c r="B55" s="106" t="s">
        <v>467</v>
      </c>
      <c r="C55" s="75"/>
      <c r="D55" s="114"/>
      <c r="E55" s="75"/>
      <c r="F55" s="75"/>
      <c r="G55" s="75"/>
      <c r="H55" s="75"/>
      <c r="I55" s="75"/>
      <c r="J55" s="75"/>
      <c r="K55" s="75"/>
      <c r="L55" s="75"/>
      <c r="M55" s="75"/>
      <c r="N55" s="275"/>
    </row>
    <row r="56" spans="1:14" ht="28.5">
      <c r="A56" s="75"/>
      <c r="B56" s="89" t="s">
        <v>468</v>
      </c>
      <c r="C56" s="140"/>
      <c r="D56" s="273">
        <v>0</v>
      </c>
      <c r="E56" s="75"/>
      <c r="F56" s="75"/>
      <c r="G56" s="75"/>
      <c r="H56" s="75"/>
      <c r="I56" s="75"/>
      <c r="J56" s="75"/>
      <c r="K56" s="75"/>
      <c r="L56" s="75"/>
      <c r="M56" s="75"/>
      <c r="N56" s="75"/>
    </row>
    <row r="57" spans="1:14" ht="13.5" customHeight="1">
      <c r="A57" s="75"/>
      <c r="B57" s="89" t="s">
        <v>458</v>
      </c>
      <c r="C57" s="140"/>
      <c r="D57" s="273">
        <f>'стр.1_4'!FR33+'стр.1_4'!FL33</f>
        <v>0</v>
      </c>
      <c r="E57" s="75"/>
      <c r="F57" s="75"/>
      <c r="G57" s="75"/>
      <c r="H57" s="75"/>
      <c r="I57" s="75"/>
      <c r="J57" s="75"/>
      <c r="K57" s="75"/>
      <c r="L57" s="75"/>
      <c r="M57" s="75"/>
      <c r="N57" s="138"/>
    </row>
    <row r="58" spans="1:14" ht="15">
      <c r="A58" s="75"/>
      <c r="B58" s="143" t="s">
        <v>463</v>
      </c>
      <c r="C58" s="75"/>
      <c r="D58" s="274">
        <v>0</v>
      </c>
      <c r="E58" s="75"/>
      <c r="F58" s="75"/>
      <c r="G58" s="75"/>
      <c r="H58" s="75"/>
      <c r="I58" s="75"/>
      <c r="J58" s="75"/>
      <c r="K58" s="75"/>
      <c r="L58" s="75"/>
      <c r="M58" s="75"/>
      <c r="N58" s="75"/>
    </row>
    <row r="59" spans="1:14" ht="15">
      <c r="A59" s="75"/>
      <c r="B59" s="75"/>
      <c r="C59" s="75"/>
      <c r="D59" s="75"/>
      <c r="E59" s="75"/>
      <c r="F59" s="75"/>
      <c r="G59" s="75"/>
      <c r="H59" s="75"/>
      <c r="I59" s="75"/>
      <c r="J59" s="75"/>
      <c r="K59" s="75"/>
      <c r="L59" s="75"/>
      <c r="M59" s="75"/>
      <c r="N59" s="75"/>
    </row>
    <row r="60" spans="1:14" ht="13.5">
      <c r="A60" s="75"/>
      <c r="B60" s="75"/>
      <c r="C60" s="75"/>
      <c r="D60" s="75"/>
      <c r="E60" s="75"/>
      <c r="F60" s="75"/>
      <c r="G60" s="75"/>
      <c r="H60" s="75"/>
      <c r="I60" s="75"/>
      <c r="J60" s="75"/>
      <c r="K60" s="75"/>
      <c r="L60" s="75"/>
      <c r="M60" s="75"/>
      <c r="N60" s="75"/>
    </row>
    <row r="61" spans="1:14" ht="13.5">
      <c r="A61" s="75"/>
      <c r="B61" s="75"/>
      <c r="C61" s="75"/>
      <c r="D61" s="75"/>
      <c r="E61" s="75"/>
      <c r="F61" s="75"/>
      <c r="G61" s="75"/>
      <c r="H61" s="75"/>
      <c r="I61" s="75"/>
      <c r="J61" s="75"/>
      <c r="K61" s="75"/>
      <c r="L61" s="75"/>
      <c r="M61" s="75"/>
      <c r="N61" s="75"/>
    </row>
    <row r="62" spans="1:14" ht="13.5">
      <c r="A62" s="75"/>
      <c r="B62" s="75"/>
      <c r="C62" s="75"/>
      <c r="D62" s="75"/>
      <c r="E62" s="75"/>
      <c r="F62" s="75"/>
      <c r="G62" s="75"/>
      <c r="H62" s="75"/>
      <c r="I62" s="75"/>
      <c r="J62" s="75"/>
      <c r="K62" s="75"/>
      <c r="L62" s="75"/>
      <c r="M62" s="75"/>
      <c r="N62" s="75"/>
    </row>
    <row r="63" spans="1:14" ht="13.5">
      <c r="A63" s="75"/>
      <c r="B63" s="75"/>
      <c r="C63" s="75"/>
      <c r="D63" s="75"/>
      <c r="E63" s="75"/>
      <c r="F63" s="75"/>
      <c r="G63" s="75"/>
      <c r="H63" s="75"/>
      <c r="I63" s="75"/>
      <c r="J63" s="75"/>
      <c r="K63" s="75"/>
      <c r="L63" s="75"/>
      <c r="M63" s="75"/>
      <c r="N63" s="75"/>
    </row>
    <row r="64" spans="1:14" ht="13.5">
      <c r="A64" s="75"/>
      <c r="B64" s="75"/>
      <c r="C64" s="75"/>
      <c r="D64" s="75"/>
      <c r="E64" s="75"/>
      <c r="F64" s="75"/>
      <c r="G64" s="75"/>
      <c r="H64" s="75"/>
      <c r="I64" s="75"/>
      <c r="J64" s="75"/>
      <c r="K64" s="75"/>
      <c r="L64" s="75"/>
      <c r="M64" s="75"/>
      <c r="N64" s="75"/>
    </row>
    <row r="65" spans="1:14" ht="13.5">
      <c r="A65" s="75"/>
      <c r="B65" s="75"/>
      <c r="C65" s="75"/>
      <c r="D65" s="75"/>
      <c r="E65" s="75"/>
      <c r="F65" s="75"/>
      <c r="G65" s="75"/>
      <c r="H65" s="75"/>
      <c r="I65" s="75"/>
      <c r="J65" s="75"/>
      <c r="K65" s="75"/>
      <c r="L65" s="75"/>
      <c r="M65" s="75"/>
      <c r="N65" s="75"/>
    </row>
  </sheetData>
  <sheetProtection/>
  <mergeCells count="9">
    <mergeCell ref="J12:J13"/>
    <mergeCell ref="K12:K13"/>
    <mergeCell ref="L12:L13"/>
    <mergeCell ref="A12:A13"/>
    <mergeCell ref="B12:B13"/>
    <mergeCell ref="C12:C13"/>
    <mergeCell ref="D12:D13"/>
    <mergeCell ref="E12:H12"/>
    <mergeCell ref="I12:I13"/>
  </mergeCells>
  <printOptions/>
  <pageMargins left="0.7" right="0.7" top="0.75" bottom="0.75" header="0.3" footer="0.3"/>
  <pageSetup horizontalDpi="600" verticalDpi="600" orientation="portrait" paperSize="9" scale="6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I15"/>
  <sheetViews>
    <sheetView view="pageBreakPreview" zoomScale="85" zoomScaleSheetLayoutView="85" zoomScalePageLayoutView="0" workbookViewId="0" topLeftCell="A1">
      <selection activeCell="I13" sqref="I13"/>
    </sheetView>
  </sheetViews>
  <sheetFormatPr defaultColWidth="9.00390625" defaultRowHeight="12.75"/>
  <cols>
    <col min="1" max="1" width="9.125" style="0" customWidth="1"/>
    <col min="2" max="2" width="31.375" style="0" customWidth="1"/>
    <col min="7" max="7" width="15.375" style="0" customWidth="1"/>
    <col min="9" max="9" width="13.625" style="0" customWidth="1"/>
  </cols>
  <sheetData>
    <row r="1" spans="1:7" ht="13.5">
      <c r="A1" s="617" t="s">
        <v>469</v>
      </c>
      <c r="B1" s="617"/>
      <c r="C1" s="617"/>
      <c r="D1" s="617"/>
      <c r="E1" s="617"/>
      <c r="F1" s="617"/>
      <c r="G1" s="617"/>
    </row>
    <row r="3" spans="1:7" ht="13.5">
      <c r="A3" s="106" t="s">
        <v>470</v>
      </c>
      <c r="B3" s="75"/>
      <c r="C3" s="75"/>
      <c r="D3" s="75"/>
      <c r="E3" s="75"/>
      <c r="F3" s="75"/>
      <c r="G3" s="75"/>
    </row>
    <row r="4" spans="1:7" ht="13.5">
      <c r="A4" s="106" t="s">
        <v>440</v>
      </c>
      <c r="B4" s="75"/>
      <c r="C4" s="75"/>
      <c r="D4" s="75"/>
      <c r="E4" s="75"/>
      <c r="F4" s="75"/>
      <c r="G4" s="75"/>
    </row>
    <row r="5" spans="1:7" ht="13.5">
      <c r="A5" s="106"/>
      <c r="B5" s="75"/>
      <c r="C5" s="75"/>
      <c r="D5" s="75"/>
      <c r="E5" s="75"/>
      <c r="F5" s="75"/>
      <c r="G5" s="75"/>
    </row>
    <row r="6" spans="1:7" ht="123.75">
      <c r="A6" s="77" t="s">
        <v>471</v>
      </c>
      <c r="B6" s="141" t="s">
        <v>472</v>
      </c>
      <c r="C6" s="77" t="s">
        <v>473</v>
      </c>
      <c r="D6" s="77" t="s">
        <v>474</v>
      </c>
      <c r="E6" s="77" t="s">
        <v>475</v>
      </c>
      <c r="F6" s="77" t="s">
        <v>476</v>
      </c>
      <c r="G6" s="77" t="s">
        <v>477</v>
      </c>
    </row>
    <row r="7" spans="1:7" ht="13.5">
      <c r="A7" s="142">
        <v>1</v>
      </c>
      <c r="B7" s="142">
        <v>2</v>
      </c>
      <c r="C7" s="142">
        <v>3</v>
      </c>
      <c r="D7" s="142">
        <v>4</v>
      </c>
      <c r="E7" s="142">
        <v>5</v>
      </c>
      <c r="F7" s="142">
        <v>6</v>
      </c>
      <c r="G7" s="142">
        <v>7</v>
      </c>
    </row>
    <row r="8" spans="1:7" ht="13.5">
      <c r="A8" s="142"/>
      <c r="B8" s="143" t="s">
        <v>458</v>
      </c>
      <c r="C8" s="142"/>
      <c r="D8" s="142"/>
      <c r="E8" s="142"/>
      <c r="F8" s="142"/>
      <c r="G8" s="142"/>
    </row>
    <row r="9" spans="1:7" ht="78" customHeight="1">
      <c r="A9" s="141" t="s">
        <v>401</v>
      </c>
      <c r="B9" s="127" t="s">
        <v>478</v>
      </c>
      <c r="C9" s="77">
        <v>26601</v>
      </c>
      <c r="D9" s="144">
        <f>G9/F9/E9</f>
        <v>2500</v>
      </c>
      <c r="E9" s="141">
        <v>20</v>
      </c>
      <c r="F9" s="144">
        <v>3</v>
      </c>
      <c r="G9" s="145">
        <f>'стр.1_4'!FL100</f>
        <v>150000</v>
      </c>
    </row>
    <row r="10" spans="1:7" ht="13.5">
      <c r="A10" s="143"/>
      <c r="B10" s="146" t="s">
        <v>456</v>
      </c>
      <c r="C10" s="147"/>
      <c r="D10" s="147"/>
      <c r="E10" s="147"/>
      <c r="F10" s="147"/>
      <c r="G10" s="148">
        <f>SUM(G9)</f>
        <v>150000</v>
      </c>
    </row>
    <row r="11" spans="1:7" ht="13.5">
      <c r="A11" s="142"/>
      <c r="B11" s="143" t="s">
        <v>463</v>
      </c>
      <c r="C11" s="141"/>
      <c r="D11" s="141"/>
      <c r="E11" s="141"/>
      <c r="F11" s="141"/>
      <c r="G11" s="141"/>
    </row>
    <row r="12" spans="1:7" ht="71.25" customHeight="1">
      <c r="A12" s="141" t="s">
        <v>401</v>
      </c>
      <c r="B12" s="127" t="s">
        <v>478</v>
      </c>
      <c r="C12" s="77">
        <v>26601</v>
      </c>
      <c r="D12" s="144">
        <f>G12/F12/E12</f>
        <v>2142.8571428571427</v>
      </c>
      <c r="E12" s="141">
        <v>7</v>
      </c>
      <c r="F12" s="144">
        <v>3</v>
      </c>
      <c r="G12" s="145">
        <f>'стр.1_4'!FM100</f>
        <v>45000</v>
      </c>
    </row>
    <row r="13" spans="1:9" ht="13.5">
      <c r="A13" s="143"/>
      <c r="B13" s="146" t="s">
        <v>456</v>
      </c>
      <c r="C13" s="146"/>
      <c r="D13" s="143"/>
      <c r="E13" s="143"/>
      <c r="F13" s="116"/>
      <c r="G13" s="267">
        <f>SUM(G12)</f>
        <v>45000</v>
      </c>
      <c r="I13" s="91">
        <f>'стр.1_4'!DF63-I15</f>
        <v>0</v>
      </c>
    </row>
    <row r="15" ht="12.75">
      <c r="I15" s="149">
        <f>G9+G12</f>
        <v>195000</v>
      </c>
    </row>
  </sheetData>
  <sheetProtection/>
  <mergeCells count="1">
    <mergeCell ref="A1:G1"/>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FFFF00"/>
  </sheetPr>
  <dimension ref="A2:H19"/>
  <sheetViews>
    <sheetView view="pageBreakPreview" zoomScale="60" zoomScalePageLayoutView="0" workbookViewId="0" topLeftCell="A1">
      <selection activeCell="H18" sqref="H18"/>
    </sheetView>
  </sheetViews>
  <sheetFormatPr defaultColWidth="9.00390625" defaultRowHeight="12.75"/>
  <cols>
    <col min="2" max="2" width="50.375" style="0" customWidth="1"/>
    <col min="6" max="6" width="12.00390625" style="0" customWidth="1"/>
    <col min="8" max="8" width="16.375" style="0" customWidth="1"/>
  </cols>
  <sheetData>
    <row r="2" spans="1:6" ht="13.5">
      <c r="A2" s="617" t="s">
        <v>479</v>
      </c>
      <c r="B2" s="617"/>
      <c r="C2" s="617"/>
      <c r="D2" s="617"/>
      <c r="E2" s="617"/>
      <c r="F2" s="617"/>
    </row>
    <row r="4" spans="1:6" ht="13.5">
      <c r="A4" s="106" t="s">
        <v>480</v>
      </c>
      <c r="B4" s="75"/>
      <c r="C4" s="75"/>
      <c r="D4" s="75"/>
      <c r="E4" s="75"/>
      <c r="F4" s="75"/>
    </row>
    <row r="5" spans="1:6" ht="13.5">
      <c r="A5" s="106" t="s">
        <v>440</v>
      </c>
      <c r="B5" s="75"/>
      <c r="C5" s="75"/>
      <c r="D5" s="75"/>
      <c r="E5" s="75"/>
      <c r="F5" s="75"/>
    </row>
    <row r="6" spans="1:6" ht="13.5">
      <c r="A6" s="106"/>
      <c r="B6" s="75"/>
      <c r="C6" s="75"/>
      <c r="D6" s="75"/>
      <c r="E6" s="75"/>
      <c r="F6" s="75"/>
    </row>
    <row r="7" spans="1:6" ht="123.75">
      <c r="A7" s="77" t="s">
        <v>471</v>
      </c>
      <c r="B7" s="141" t="s">
        <v>472</v>
      </c>
      <c r="C7" s="141" t="s">
        <v>481</v>
      </c>
      <c r="D7" s="77" t="s">
        <v>474</v>
      </c>
      <c r="E7" s="77" t="s">
        <v>475</v>
      </c>
      <c r="F7" s="77" t="s">
        <v>477</v>
      </c>
    </row>
    <row r="8" spans="1:6" ht="13.5">
      <c r="A8" s="142">
        <v>1</v>
      </c>
      <c r="B8" s="142">
        <v>2</v>
      </c>
      <c r="C8" s="142">
        <v>3</v>
      </c>
      <c r="D8" s="142">
        <v>4</v>
      </c>
      <c r="E8" s="142">
        <v>5</v>
      </c>
      <c r="F8" s="142">
        <v>6</v>
      </c>
    </row>
    <row r="9" spans="1:6" ht="13.5" hidden="1">
      <c r="A9" s="142"/>
      <c r="B9" s="143" t="s">
        <v>458</v>
      </c>
      <c r="C9" s="143"/>
      <c r="D9" s="142"/>
      <c r="E9" s="142"/>
      <c r="F9" s="142"/>
    </row>
    <row r="10" spans="1:6" ht="40.5" customHeight="1" hidden="1">
      <c r="A10" s="141" t="s">
        <v>401</v>
      </c>
      <c r="B10" s="150" t="s">
        <v>482</v>
      </c>
      <c r="C10" s="77">
        <v>21201</v>
      </c>
      <c r="D10" s="142"/>
      <c r="E10" s="151"/>
      <c r="F10" s="152"/>
    </row>
    <row r="11" spans="1:6" ht="13.5" hidden="1">
      <c r="A11" s="141"/>
      <c r="B11" s="153" t="s">
        <v>456</v>
      </c>
      <c r="C11" s="154"/>
      <c r="D11" s="142"/>
      <c r="E11" s="151"/>
      <c r="F11" s="152"/>
    </row>
    <row r="12" spans="1:6" ht="13.5" hidden="1">
      <c r="A12" s="141"/>
      <c r="B12" s="143" t="s">
        <v>463</v>
      </c>
      <c r="C12" s="143"/>
      <c r="D12" s="142"/>
      <c r="E12" s="151"/>
      <c r="F12" s="152"/>
    </row>
    <row r="13" spans="1:6" ht="36.75" customHeight="1" hidden="1">
      <c r="A13" s="141" t="s">
        <v>401</v>
      </c>
      <c r="B13" s="150" t="s">
        <v>482</v>
      </c>
      <c r="C13" s="77">
        <v>21201</v>
      </c>
      <c r="D13" s="142"/>
      <c r="E13" s="151"/>
      <c r="F13" s="152"/>
    </row>
    <row r="14" spans="1:6" ht="13.5" hidden="1">
      <c r="A14" s="143"/>
      <c r="B14" s="146" t="s">
        <v>456</v>
      </c>
      <c r="C14" s="155"/>
      <c r="D14" s="143"/>
      <c r="E14" s="143"/>
      <c r="F14" s="139"/>
    </row>
    <row r="15" spans="1:6" ht="13.5">
      <c r="A15" s="141"/>
      <c r="B15" s="143" t="s">
        <v>483</v>
      </c>
      <c r="C15" s="143"/>
      <c r="D15" s="142"/>
      <c r="E15" s="151"/>
      <c r="F15" s="152"/>
    </row>
    <row r="16" spans="1:8" ht="21" customHeight="1">
      <c r="A16" s="141" t="s">
        <v>401</v>
      </c>
      <c r="B16" s="150" t="s">
        <v>484</v>
      </c>
      <c r="C16" s="77">
        <v>21401</v>
      </c>
      <c r="D16" s="141">
        <f>F16/E16</f>
        <v>0</v>
      </c>
      <c r="E16" s="141">
        <v>12</v>
      </c>
      <c r="F16" s="156">
        <f>'стр.1_4'!FX80+'стр.1_4'!FY80</f>
        <v>0</v>
      </c>
      <c r="H16" s="91"/>
    </row>
    <row r="17" spans="1:6" ht="13.5">
      <c r="A17" s="143"/>
      <c r="B17" s="146" t="s">
        <v>456</v>
      </c>
      <c r="C17" s="155"/>
      <c r="D17" s="143"/>
      <c r="E17" s="143"/>
      <c r="F17" s="139">
        <f>F16</f>
        <v>0</v>
      </c>
    </row>
    <row r="18" ht="17.25">
      <c r="H18" s="278">
        <f>F17</f>
        <v>0</v>
      </c>
    </row>
    <row r="19" ht="12.75">
      <c r="H19" s="91"/>
    </row>
  </sheetData>
  <sheetProtection/>
  <mergeCells count="1">
    <mergeCell ref="A2:F2"/>
  </mergeCells>
  <printOptions/>
  <pageMargins left="0.7" right="0.7" top="0.75" bottom="0.75" header="0.3" footer="0.3"/>
  <pageSetup horizontalDpi="600" verticalDpi="600" orientation="portrait" paperSize="9" scale="91" r:id="rId1"/>
</worksheet>
</file>

<file path=xl/worksheets/sheet9.xml><?xml version="1.0" encoding="utf-8"?>
<worksheet xmlns="http://schemas.openxmlformats.org/spreadsheetml/2006/main" xmlns:r="http://schemas.openxmlformats.org/officeDocument/2006/relationships">
  <sheetPr>
    <tabColor rgb="FFFFFF00"/>
  </sheetPr>
  <dimension ref="A1:I12"/>
  <sheetViews>
    <sheetView zoomScalePageLayoutView="0" workbookViewId="0" topLeftCell="A1">
      <selection activeCell="N48" sqref="N48"/>
    </sheetView>
  </sheetViews>
  <sheetFormatPr defaultColWidth="9.00390625" defaultRowHeight="12.75"/>
  <cols>
    <col min="2" max="2" width="37.625" style="0" customWidth="1"/>
  </cols>
  <sheetData>
    <row r="1" ht="13.5">
      <c r="A1" s="106" t="s">
        <v>485</v>
      </c>
    </row>
    <row r="2" ht="13.5">
      <c r="A2" s="106"/>
    </row>
    <row r="3" spans="1:7" ht="13.5">
      <c r="A3" s="106" t="s">
        <v>486</v>
      </c>
      <c r="B3" s="75"/>
      <c r="C3" s="75"/>
      <c r="D3" s="75"/>
      <c r="E3" s="75"/>
      <c r="F3" s="75"/>
      <c r="G3" s="75"/>
    </row>
    <row r="4" spans="1:7" ht="13.5">
      <c r="A4" s="106" t="s">
        <v>440</v>
      </c>
      <c r="B4" s="75"/>
      <c r="C4" s="75"/>
      <c r="D4" s="75"/>
      <c r="E4" s="75"/>
      <c r="F4" s="75"/>
      <c r="G4" s="75"/>
    </row>
    <row r="5" spans="1:7" ht="13.5">
      <c r="A5" s="75"/>
      <c r="B5" s="75"/>
      <c r="C5" s="75"/>
      <c r="D5" s="75"/>
      <c r="E5" s="75"/>
      <c r="F5" s="75"/>
      <c r="G5" s="75"/>
    </row>
    <row r="6" spans="1:7" ht="110.25">
      <c r="A6" s="77" t="s">
        <v>471</v>
      </c>
      <c r="B6" s="77" t="s">
        <v>472</v>
      </c>
      <c r="C6" s="141" t="s">
        <v>481</v>
      </c>
      <c r="D6" s="77" t="s">
        <v>487</v>
      </c>
      <c r="E6" s="77" t="s">
        <v>488</v>
      </c>
      <c r="F6" s="77" t="s">
        <v>489</v>
      </c>
      <c r="G6" s="77" t="s">
        <v>490</v>
      </c>
    </row>
    <row r="7" spans="1:7" ht="13.5">
      <c r="A7" s="142">
        <v>1</v>
      </c>
      <c r="B7" s="142">
        <v>2</v>
      </c>
      <c r="C7" s="142"/>
      <c r="D7" s="142">
        <v>3</v>
      </c>
      <c r="E7" s="142">
        <v>4</v>
      </c>
      <c r="F7" s="142">
        <v>5</v>
      </c>
      <c r="G7" s="142">
        <v>6</v>
      </c>
    </row>
    <row r="8" spans="1:7" ht="13.5">
      <c r="A8" s="142"/>
      <c r="B8" s="143" t="s">
        <v>491</v>
      </c>
      <c r="C8" s="143"/>
      <c r="D8" s="142"/>
      <c r="E8" s="142"/>
      <c r="F8" s="142"/>
      <c r="G8" s="142"/>
    </row>
    <row r="9" spans="1:7" ht="25.5" customHeight="1">
      <c r="A9" s="141" t="s">
        <v>401</v>
      </c>
      <c r="B9" s="154" t="s">
        <v>492</v>
      </c>
      <c r="C9" s="77">
        <v>26601</v>
      </c>
      <c r="D9" s="151"/>
      <c r="E9" s="157"/>
      <c r="F9" s="157"/>
      <c r="G9" s="152"/>
    </row>
    <row r="10" spans="1:7" ht="13.5">
      <c r="A10" s="141" t="s">
        <v>403</v>
      </c>
      <c r="B10" s="154"/>
      <c r="C10" s="154"/>
      <c r="D10" s="151"/>
      <c r="E10" s="157"/>
      <c r="F10" s="157"/>
      <c r="G10" s="152"/>
    </row>
    <row r="11" spans="1:7" ht="13.5">
      <c r="A11" s="141" t="s">
        <v>405</v>
      </c>
      <c r="B11" s="154"/>
      <c r="C11" s="154"/>
      <c r="D11" s="151"/>
      <c r="E11" s="157"/>
      <c r="F11" s="157"/>
      <c r="G11" s="152"/>
    </row>
    <row r="12" spans="1:9" ht="13.5">
      <c r="A12" s="143"/>
      <c r="B12" s="155" t="s">
        <v>456</v>
      </c>
      <c r="C12" s="155"/>
      <c r="D12" s="143" t="s">
        <v>47</v>
      </c>
      <c r="E12" s="143" t="s">
        <v>47</v>
      </c>
      <c r="F12" s="143" t="s">
        <v>47</v>
      </c>
      <c r="G12" s="139">
        <f>G9</f>
        <v>0</v>
      </c>
      <c r="I12" s="9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Otd2pc15</cp:lastModifiedBy>
  <cp:lastPrinted>2021-05-28T12:15:30Z</cp:lastPrinted>
  <dcterms:created xsi:type="dcterms:W3CDTF">2011-01-11T10:25:48Z</dcterms:created>
  <dcterms:modified xsi:type="dcterms:W3CDTF">2022-12-29T09:59:51Z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